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eonos.sharepoint.com/sites/BAGEMS-ZertifizierungnachBDEW/Shared Documents/Organisation/Überarbeitung TAB-MS/"/>
    </mc:Choice>
  </mc:AlternateContent>
  <xr:revisionPtr revIDLastSave="5" documentId="8_{A5E140EF-CF06-4E5E-892C-DAA02ED851F5}" xr6:coauthVersionLast="47" xr6:coauthVersionMax="47" xr10:uidLastSave="{47E2508A-CA87-4E34-B4CA-C95D37931022}"/>
  <bookViews>
    <workbookView xWindow="-118" yWindow="-118" windowWidth="25370" windowHeight="13667" xr2:uid="{EB2820AD-4F94-4767-9D37-8571C5042946}"/>
  </bookViews>
  <sheets>
    <sheet name="Protokoll des Funktionstests" sheetId="1" r:id="rId1"/>
    <sheet name="Hilfsblatt" sheetId="5" r:id="rId2"/>
    <sheet name="Auswahlfelder" sheetId="2" state="hidden" r:id="rId3"/>
    <sheet name="Diagramm" sheetId="3" state="hidden" r:id="rId4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11" i="1"/>
  <c r="Q5" i="3" l="1"/>
  <c r="Q2" i="3"/>
  <c r="Q3" i="3"/>
  <c r="Q6" i="3" l="1"/>
  <c r="D22" i="1" s="1"/>
  <c r="G8" i="1"/>
  <c r="B58" i="3" l="1"/>
  <c r="B43" i="3"/>
  <c r="H43" i="3" s="1"/>
  <c r="B67" i="3"/>
  <c r="H67" i="3" s="1"/>
  <c r="B48" i="3"/>
  <c r="B72" i="3"/>
  <c r="G72" i="3" s="1"/>
  <c r="B45" i="3"/>
  <c r="H45" i="3" s="1"/>
  <c r="B5" i="3"/>
  <c r="G5" i="3" s="1"/>
  <c r="I7" i="3"/>
  <c r="F22" i="1" s="1"/>
  <c r="B84" i="3"/>
  <c r="G84" i="3" s="1"/>
  <c r="B4" i="3"/>
  <c r="G4" i="3" s="1"/>
  <c r="B31" i="3"/>
  <c r="H31" i="3" s="1"/>
  <c r="B44" i="3"/>
  <c r="G44" i="3" s="1"/>
  <c r="B98" i="3"/>
  <c r="G98" i="3" s="1"/>
  <c r="B7" i="3"/>
  <c r="G7" i="3" s="1"/>
  <c r="B32" i="3"/>
  <c r="G32" i="3" s="1"/>
  <c r="B13" i="3"/>
  <c r="H13" i="3" s="1"/>
  <c r="B102" i="3"/>
  <c r="G102" i="3" s="1"/>
  <c r="B20" i="3"/>
  <c r="G20" i="3" s="1"/>
  <c r="B82" i="3"/>
  <c r="H82" i="3" s="1"/>
  <c r="B66" i="3"/>
  <c r="H66" i="3" s="1"/>
  <c r="B8" i="3"/>
  <c r="H8" i="3" s="1"/>
  <c r="B97" i="3"/>
  <c r="G97" i="3" s="1"/>
  <c r="B22" i="3"/>
  <c r="G22" i="3" s="1"/>
  <c r="B105" i="3"/>
  <c r="H105" i="3" s="1"/>
  <c r="B73" i="3"/>
  <c r="G73" i="3" s="1"/>
  <c r="J7" i="3"/>
  <c r="E22" i="1" s="1"/>
  <c r="B81" i="3"/>
  <c r="G81" i="3" s="1"/>
  <c r="B37" i="3"/>
  <c r="H37" i="3" s="1"/>
  <c r="B57" i="3"/>
  <c r="G57" i="3" s="1"/>
  <c r="B108" i="3"/>
  <c r="G108" i="3" s="1"/>
  <c r="G48" i="3"/>
  <c r="H48" i="3"/>
  <c r="G58" i="3"/>
  <c r="H58" i="3"/>
  <c r="B76" i="3"/>
  <c r="B103" i="3"/>
  <c r="B79" i="3"/>
  <c r="B74" i="3"/>
  <c r="B65" i="3"/>
  <c r="B70" i="3"/>
  <c r="B30" i="3"/>
  <c r="B62" i="3"/>
  <c r="B14" i="3"/>
  <c r="B53" i="3"/>
  <c r="B34" i="3"/>
  <c r="B18" i="3"/>
  <c r="B19" i="1" s="1"/>
  <c r="B26" i="3"/>
  <c r="B85" i="3"/>
  <c r="B41" i="3"/>
  <c r="B10" i="3"/>
  <c r="B112" i="3"/>
  <c r="B109" i="3"/>
  <c r="B61" i="3"/>
  <c r="B29" i="3"/>
  <c r="B93" i="3"/>
  <c r="B100" i="3"/>
  <c r="B49" i="3"/>
  <c r="B25" i="3"/>
  <c r="B17" i="3"/>
  <c r="B69" i="3"/>
  <c r="B88" i="3"/>
  <c r="B33" i="3"/>
  <c r="B42" i="3"/>
  <c r="B24" i="3"/>
  <c r="B21" i="3"/>
  <c r="B64" i="3"/>
  <c r="B99" i="3"/>
  <c r="B113" i="3"/>
  <c r="B47" i="3"/>
  <c r="B3" i="3"/>
  <c r="B111" i="3"/>
  <c r="B63" i="3"/>
  <c r="B101" i="3"/>
  <c r="B23" i="3"/>
  <c r="B20" i="1" s="1"/>
  <c r="B90" i="3"/>
  <c r="B59" i="3"/>
  <c r="B46" i="3"/>
  <c r="B50" i="3"/>
  <c r="B106" i="3"/>
  <c r="B68" i="3"/>
  <c r="B78" i="3"/>
  <c r="B16" i="3"/>
  <c r="B96" i="3"/>
  <c r="B36" i="3"/>
  <c r="B87" i="3"/>
  <c r="B55" i="3"/>
  <c r="B60" i="3"/>
  <c r="B9" i="3"/>
  <c r="B107" i="3"/>
  <c r="B6" i="3"/>
  <c r="B51" i="3"/>
  <c r="B83" i="3"/>
  <c r="B104" i="3"/>
  <c r="B19" i="3"/>
  <c r="B52" i="3"/>
  <c r="B12" i="3"/>
  <c r="B71" i="3"/>
  <c r="B15" i="3"/>
  <c r="B92" i="3"/>
  <c r="B40" i="3"/>
  <c r="B95" i="3"/>
  <c r="B35" i="3"/>
  <c r="B86" i="3"/>
  <c r="B80" i="3"/>
  <c r="B28" i="3"/>
  <c r="B75" i="3"/>
  <c r="B39" i="3"/>
  <c r="B89" i="3"/>
  <c r="B27" i="3"/>
  <c r="B11" i="3"/>
  <c r="B110" i="3"/>
  <c r="B91" i="3"/>
  <c r="B77" i="3"/>
  <c r="B38" i="3"/>
  <c r="B94" i="3"/>
  <c r="B56" i="3"/>
  <c r="B54" i="3"/>
  <c r="Q4" i="3"/>
  <c r="B11" i="1"/>
  <c r="G43" i="3" l="1"/>
  <c r="G45" i="3"/>
  <c r="G67" i="3"/>
  <c r="H5" i="3"/>
  <c r="H73" i="3"/>
  <c r="H72" i="3"/>
  <c r="H84" i="3"/>
  <c r="H97" i="3"/>
  <c r="H7" i="3"/>
  <c r="H22" i="3"/>
  <c r="H81" i="3"/>
  <c r="B18" i="1"/>
  <c r="J3" i="3" s="1"/>
  <c r="H44" i="3"/>
  <c r="H4" i="3"/>
  <c r="H32" i="3"/>
  <c r="G8" i="3"/>
  <c r="H102" i="3"/>
  <c r="G13" i="3"/>
  <c r="H20" i="3"/>
  <c r="H108" i="3"/>
  <c r="H57" i="3"/>
  <c r="G66" i="3"/>
  <c r="G31" i="3"/>
  <c r="G105" i="3"/>
  <c r="G82" i="3"/>
  <c r="H98" i="3"/>
  <c r="G37" i="3"/>
  <c r="G89" i="3"/>
  <c r="H89" i="3"/>
  <c r="G63" i="3"/>
  <c r="H63" i="3"/>
  <c r="H85" i="3"/>
  <c r="G85" i="3"/>
  <c r="G34" i="3"/>
  <c r="H34" i="3"/>
  <c r="G56" i="3"/>
  <c r="H56" i="3"/>
  <c r="G83" i="3"/>
  <c r="H83" i="3"/>
  <c r="G113" i="3"/>
  <c r="H113" i="3"/>
  <c r="G100" i="3"/>
  <c r="H100" i="3"/>
  <c r="G51" i="3"/>
  <c r="H51" i="3"/>
  <c r="G99" i="3"/>
  <c r="H99" i="3"/>
  <c r="G14" i="3"/>
  <c r="H14" i="3"/>
  <c r="G35" i="3"/>
  <c r="H35" i="3"/>
  <c r="G50" i="3"/>
  <c r="H50" i="3"/>
  <c r="G62" i="3"/>
  <c r="H62" i="3"/>
  <c r="G77" i="3"/>
  <c r="H77" i="3"/>
  <c r="G107" i="3"/>
  <c r="H107" i="3"/>
  <c r="G21" i="3"/>
  <c r="H21" i="3"/>
  <c r="H61" i="3"/>
  <c r="G61" i="3"/>
  <c r="G40" i="3"/>
  <c r="H40" i="3"/>
  <c r="G59" i="3"/>
  <c r="H59" i="3"/>
  <c r="H109" i="3"/>
  <c r="G109" i="3"/>
  <c r="G110" i="3"/>
  <c r="H110" i="3"/>
  <c r="G60" i="3"/>
  <c r="H60" i="3"/>
  <c r="G42" i="3"/>
  <c r="H42" i="3"/>
  <c r="H112" i="3"/>
  <c r="G112" i="3"/>
  <c r="G65" i="3"/>
  <c r="H65" i="3"/>
  <c r="B17" i="1"/>
  <c r="G11" i="3"/>
  <c r="H11" i="3"/>
  <c r="G15" i="3"/>
  <c r="H15" i="3"/>
  <c r="H55" i="3"/>
  <c r="G55" i="3"/>
  <c r="G23" i="3"/>
  <c r="H23" i="3"/>
  <c r="B21" i="1"/>
  <c r="G33" i="3"/>
  <c r="H33" i="3"/>
  <c r="G10" i="3"/>
  <c r="H10" i="3"/>
  <c r="G74" i="3"/>
  <c r="H74" i="3"/>
  <c r="G12" i="3"/>
  <c r="H12" i="3"/>
  <c r="G36" i="3"/>
  <c r="H36" i="3"/>
  <c r="G69" i="3"/>
  <c r="H69" i="3"/>
  <c r="H103" i="3"/>
  <c r="G103" i="3"/>
  <c r="G39" i="3"/>
  <c r="H39" i="3"/>
  <c r="H52" i="3"/>
  <c r="G52" i="3"/>
  <c r="H96" i="3"/>
  <c r="G96" i="3"/>
  <c r="G111" i="3"/>
  <c r="H111" i="3"/>
  <c r="G17" i="3"/>
  <c r="H17" i="3"/>
  <c r="G26" i="3"/>
  <c r="H26" i="3"/>
  <c r="H75" i="3"/>
  <c r="G75" i="3"/>
  <c r="H19" i="3"/>
  <c r="G19" i="3"/>
  <c r="G16" i="3"/>
  <c r="H16" i="3"/>
  <c r="H3" i="3"/>
  <c r="G3" i="3"/>
  <c r="H25" i="3"/>
  <c r="G25" i="3"/>
  <c r="G18" i="3"/>
  <c r="H18" i="3"/>
  <c r="G76" i="3"/>
  <c r="H76" i="3"/>
  <c r="G54" i="3"/>
  <c r="H54" i="3"/>
  <c r="G28" i="3"/>
  <c r="H28" i="3"/>
  <c r="G104" i="3"/>
  <c r="H104" i="3"/>
  <c r="G78" i="3"/>
  <c r="H78" i="3"/>
  <c r="G47" i="3"/>
  <c r="H47" i="3"/>
  <c r="H49" i="3"/>
  <c r="G49" i="3"/>
  <c r="G80" i="3"/>
  <c r="H80" i="3"/>
  <c r="G68" i="3"/>
  <c r="H68" i="3"/>
  <c r="G53" i="3"/>
  <c r="H53" i="3"/>
  <c r="H94" i="3"/>
  <c r="G94" i="3"/>
  <c r="G86" i="3"/>
  <c r="H86" i="3"/>
  <c r="G106" i="3"/>
  <c r="H106" i="3"/>
  <c r="H93" i="3"/>
  <c r="G93" i="3"/>
  <c r="G38" i="3"/>
  <c r="H38" i="3"/>
  <c r="G6" i="3"/>
  <c r="H6" i="3"/>
  <c r="H64" i="3"/>
  <c r="G64" i="3"/>
  <c r="G29" i="3"/>
  <c r="H29" i="3"/>
  <c r="G95" i="3"/>
  <c r="H95" i="3"/>
  <c r="G46" i="3"/>
  <c r="H46" i="3"/>
  <c r="G30" i="3"/>
  <c r="H30" i="3"/>
  <c r="H91" i="3"/>
  <c r="G91" i="3"/>
  <c r="H9" i="3"/>
  <c r="G9" i="3"/>
  <c r="G24" i="3"/>
  <c r="H24" i="3"/>
  <c r="G70" i="3"/>
  <c r="H70" i="3"/>
  <c r="G92" i="3"/>
  <c r="H92" i="3"/>
  <c r="G90" i="3"/>
  <c r="H90" i="3"/>
  <c r="G27" i="3"/>
  <c r="H27" i="3"/>
  <c r="G71" i="3"/>
  <c r="H71" i="3"/>
  <c r="G87" i="3"/>
  <c r="H87" i="3"/>
  <c r="G101" i="3"/>
  <c r="H101" i="3"/>
  <c r="G88" i="3"/>
  <c r="H88" i="3"/>
  <c r="G41" i="3"/>
  <c r="H41" i="3"/>
  <c r="H79" i="3"/>
  <c r="G79" i="3"/>
  <c r="G22" i="1"/>
  <c r="F52" i="3"/>
  <c r="E52" i="3"/>
  <c r="E91" i="3"/>
  <c r="F91" i="3"/>
  <c r="E75" i="3"/>
  <c r="F75" i="3"/>
  <c r="E56" i="3"/>
  <c r="F56" i="3"/>
  <c r="E107" i="3"/>
  <c r="F107" i="3"/>
  <c r="F42" i="3"/>
  <c r="E42" i="3"/>
  <c r="F33" i="3"/>
  <c r="E33" i="3"/>
  <c r="F102" i="3"/>
  <c r="E102" i="3"/>
  <c r="F96" i="3"/>
  <c r="E96" i="3"/>
  <c r="F68" i="3"/>
  <c r="E68" i="3"/>
  <c r="E49" i="3"/>
  <c r="F49" i="3"/>
  <c r="F112" i="3"/>
  <c r="E112" i="3"/>
  <c r="F84" i="3"/>
  <c r="E84" i="3"/>
  <c r="F30" i="3"/>
  <c r="E30" i="3"/>
  <c r="F83" i="3"/>
  <c r="E83" i="3"/>
  <c r="F88" i="3"/>
  <c r="E88" i="3"/>
  <c r="F34" i="3"/>
  <c r="E34" i="3"/>
  <c r="E47" i="3"/>
  <c r="F47" i="3"/>
  <c r="F65" i="3"/>
  <c r="E65" i="3"/>
  <c r="E11" i="3"/>
  <c r="F11" i="3"/>
  <c r="F5" i="3"/>
  <c r="E5" i="3"/>
  <c r="E14" i="3"/>
  <c r="F14" i="3"/>
  <c r="E27" i="3"/>
  <c r="F27" i="3"/>
  <c r="E9" i="3"/>
  <c r="F9" i="3"/>
  <c r="E59" i="3"/>
  <c r="F59" i="3"/>
  <c r="E69" i="3"/>
  <c r="F69" i="3"/>
  <c r="E95" i="3"/>
  <c r="F95" i="3"/>
  <c r="F12" i="3"/>
  <c r="E12" i="3"/>
  <c r="F28" i="3"/>
  <c r="E28" i="3"/>
  <c r="E13" i="3"/>
  <c r="F13" i="3"/>
  <c r="F94" i="3"/>
  <c r="E94" i="3"/>
  <c r="F60" i="3"/>
  <c r="E60" i="3"/>
  <c r="F6" i="3"/>
  <c r="E6" i="3"/>
  <c r="E99" i="3"/>
  <c r="F99" i="3"/>
  <c r="F101" i="3"/>
  <c r="E101" i="3"/>
  <c r="F79" i="3"/>
  <c r="E79" i="3"/>
  <c r="F104" i="3"/>
  <c r="E104" i="3"/>
  <c r="F71" i="3"/>
  <c r="E71" i="3"/>
  <c r="F66" i="3"/>
  <c r="E66" i="3"/>
  <c r="E37" i="3"/>
  <c r="F37" i="3"/>
  <c r="E82" i="3"/>
  <c r="F82" i="3"/>
  <c r="E25" i="3"/>
  <c r="F25" i="3"/>
  <c r="E98" i="3"/>
  <c r="F98" i="3"/>
  <c r="E110" i="3"/>
  <c r="F110" i="3"/>
  <c r="F106" i="3"/>
  <c r="E106" i="3"/>
  <c r="F45" i="3"/>
  <c r="E45" i="3"/>
  <c r="F3" i="3"/>
  <c r="E3" i="3"/>
  <c r="F76" i="3"/>
  <c r="E76" i="3"/>
  <c r="E22" i="3"/>
  <c r="F22" i="3"/>
  <c r="F16" i="3"/>
  <c r="E16" i="3"/>
  <c r="F10" i="3"/>
  <c r="E10" i="3"/>
  <c r="F18" i="3"/>
  <c r="E18" i="3"/>
  <c r="F100" i="3"/>
  <c r="E100" i="3"/>
  <c r="E81" i="3"/>
  <c r="F81" i="3"/>
  <c r="E87" i="3"/>
  <c r="F87" i="3"/>
  <c r="F43" i="3"/>
  <c r="E43" i="3"/>
  <c r="E26" i="3"/>
  <c r="F26" i="3"/>
  <c r="F44" i="3"/>
  <c r="E44" i="3"/>
  <c r="F29" i="3"/>
  <c r="E29" i="3"/>
  <c r="F41" i="3"/>
  <c r="E41" i="3"/>
  <c r="E57" i="3"/>
  <c r="F57" i="3"/>
  <c r="E111" i="3"/>
  <c r="F111" i="3"/>
  <c r="F31" i="3"/>
  <c r="E31" i="3"/>
  <c r="E61" i="3"/>
  <c r="F61" i="3"/>
  <c r="F7" i="3"/>
  <c r="E7" i="3"/>
  <c r="E92" i="3"/>
  <c r="F92" i="3"/>
  <c r="E38" i="3"/>
  <c r="F38" i="3"/>
  <c r="E32" i="3"/>
  <c r="F32" i="3"/>
  <c r="F58" i="3"/>
  <c r="E58" i="3"/>
  <c r="F72" i="3"/>
  <c r="E72" i="3"/>
  <c r="F46" i="3"/>
  <c r="E46" i="3"/>
  <c r="E50" i="3"/>
  <c r="F50" i="3"/>
  <c r="F67" i="3"/>
  <c r="E67" i="3"/>
  <c r="E97" i="3"/>
  <c r="F97" i="3"/>
  <c r="F78" i="3"/>
  <c r="E78" i="3"/>
  <c r="F113" i="3"/>
  <c r="E113" i="3"/>
  <c r="E74" i="3"/>
  <c r="F74" i="3"/>
  <c r="F4" i="3"/>
  <c r="E4" i="3"/>
  <c r="E73" i="3"/>
  <c r="F73" i="3"/>
  <c r="E19" i="3"/>
  <c r="F19" i="3"/>
  <c r="E8" i="3"/>
  <c r="F8" i="3"/>
  <c r="F77" i="3"/>
  <c r="E77" i="3"/>
  <c r="F23" i="3"/>
  <c r="E23" i="3"/>
  <c r="E108" i="3"/>
  <c r="F108" i="3"/>
  <c r="F54" i="3"/>
  <c r="E54" i="3"/>
  <c r="F48" i="3"/>
  <c r="E48" i="3"/>
  <c r="F90" i="3"/>
  <c r="E90" i="3"/>
  <c r="E21" i="3"/>
  <c r="F21" i="3"/>
  <c r="F89" i="3"/>
  <c r="E89" i="3"/>
  <c r="F35" i="3"/>
  <c r="E35" i="3"/>
  <c r="F24" i="3"/>
  <c r="E24" i="3"/>
  <c r="F93" i="3"/>
  <c r="E93" i="3"/>
  <c r="F55" i="3"/>
  <c r="E55" i="3"/>
  <c r="F103" i="3"/>
  <c r="E103" i="3"/>
  <c r="F70" i="3"/>
  <c r="E70" i="3"/>
  <c r="F64" i="3"/>
  <c r="E64" i="3"/>
  <c r="E15" i="3"/>
  <c r="F15" i="3"/>
  <c r="E39" i="3"/>
  <c r="F39" i="3"/>
  <c r="F53" i="3"/>
  <c r="E53" i="3"/>
  <c r="E62" i="3"/>
  <c r="F62" i="3"/>
  <c r="F20" i="3"/>
  <c r="E20" i="3"/>
  <c r="F36" i="3"/>
  <c r="E36" i="3"/>
  <c r="F105" i="3"/>
  <c r="E105" i="3"/>
  <c r="E51" i="3"/>
  <c r="F51" i="3"/>
  <c r="F40" i="3"/>
  <c r="E40" i="3"/>
  <c r="E109" i="3"/>
  <c r="F109" i="3"/>
  <c r="E85" i="3"/>
  <c r="F85" i="3"/>
  <c r="F17" i="3"/>
  <c r="E17" i="3"/>
  <c r="E86" i="3"/>
  <c r="F86" i="3"/>
  <c r="F80" i="3"/>
  <c r="E80" i="3"/>
  <c r="E63" i="3"/>
  <c r="F63" i="3"/>
  <c r="C11" i="3"/>
  <c r="D11" i="3" s="1"/>
  <c r="C85" i="3"/>
  <c r="D85" i="3" s="1"/>
  <c r="C43" i="3"/>
  <c r="D43" i="3" s="1"/>
  <c r="C64" i="3"/>
  <c r="D64" i="3" s="1"/>
  <c r="C107" i="3"/>
  <c r="D107" i="3" s="1"/>
  <c r="C21" i="3"/>
  <c r="D21" i="3" s="1"/>
  <c r="C80" i="3"/>
  <c r="D80" i="3" s="1"/>
  <c r="C101" i="3"/>
  <c r="D101" i="3" s="1"/>
  <c r="C59" i="3"/>
  <c r="D59" i="3" s="1"/>
  <c r="C37" i="3"/>
  <c r="D37" i="3" s="1"/>
  <c r="C16" i="3"/>
  <c r="D16" i="3" s="1"/>
  <c r="C96" i="3"/>
  <c r="D96" i="3" s="1"/>
  <c r="C75" i="3"/>
  <c r="D75" i="3" s="1"/>
  <c r="C53" i="3"/>
  <c r="D53" i="3" s="1"/>
  <c r="C32" i="3"/>
  <c r="D32" i="3" s="1"/>
  <c r="C112" i="3"/>
  <c r="D112" i="3" s="1"/>
  <c r="C91" i="3"/>
  <c r="D91" i="3" s="1"/>
  <c r="C69" i="3"/>
  <c r="D69" i="3" s="1"/>
  <c r="C48" i="3"/>
  <c r="D48" i="3" s="1"/>
  <c r="C27" i="3"/>
  <c r="D27" i="3" s="1"/>
  <c r="C111" i="3"/>
  <c r="D111" i="3" s="1"/>
  <c r="C105" i="3"/>
  <c r="D105" i="3" s="1"/>
  <c r="C100" i="3"/>
  <c r="D100" i="3" s="1"/>
  <c r="C95" i="3"/>
  <c r="D95" i="3" s="1"/>
  <c r="C89" i="3"/>
  <c r="D89" i="3" s="1"/>
  <c r="C84" i="3"/>
  <c r="D84" i="3" s="1"/>
  <c r="C79" i="3"/>
  <c r="D79" i="3" s="1"/>
  <c r="C73" i="3"/>
  <c r="D73" i="3" s="1"/>
  <c r="C68" i="3"/>
  <c r="D68" i="3" s="1"/>
  <c r="C63" i="3"/>
  <c r="D63" i="3" s="1"/>
  <c r="C57" i="3"/>
  <c r="D57" i="3" s="1"/>
  <c r="C52" i="3"/>
  <c r="D52" i="3" s="1"/>
  <c r="C47" i="3"/>
  <c r="D47" i="3" s="1"/>
  <c r="C41" i="3"/>
  <c r="D41" i="3" s="1"/>
  <c r="C36" i="3"/>
  <c r="D36" i="3" s="1"/>
  <c r="C31" i="3"/>
  <c r="D31" i="3" s="1"/>
  <c r="C25" i="3"/>
  <c r="D25" i="3" s="1"/>
  <c r="C20" i="3"/>
  <c r="D20" i="3" s="1"/>
  <c r="C15" i="3"/>
  <c r="D15" i="3" s="1"/>
  <c r="C14" i="3"/>
  <c r="D14" i="3" s="1"/>
  <c r="C18" i="3"/>
  <c r="D18" i="3" s="1"/>
  <c r="C22" i="3"/>
  <c r="D22" i="3" s="1"/>
  <c r="C26" i="3"/>
  <c r="D26" i="3" s="1"/>
  <c r="C30" i="3"/>
  <c r="D30" i="3" s="1"/>
  <c r="C34" i="3"/>
  <c r="D34" i="3" s="1"/>
  <c r="C38" i="3"/>
  <c r="D38" i="3" s="1"/>
  <c r="C42" i="3"/>
  <c r="D42" i="3" s="1"/>
  <c r="C46" i="3"/>
  <c r="D46" i="3" s="1"/>
  <c r="C50" i="3"/>
  <c r="D50" i="3" s="1"/>
  <c r="C54" i="3"/>
  <c r="D54" i="3" s="1"/>
  <c r="C58" i="3"/>
  <c r="D58" i="3" s="1"/>
  <c r="C62" i="3"/>
  <c r="D62" i="3" s="1"/>
  <c r="C66" i="3"/>
  <c r="D66" i="3" s="1"/>
  <c r="C70" i="3"/>
  <c r="D70" i="3" s="1"/>
  <c r="C74" i="3"/>
  <c r="D74" i="3" s="1"/>
  <c r="C78" i="3"/>
  <c r="D78" i="3" s="1"/>
  <c r="C82" i="3"/>
  <c r="D82" i="3" s="1"/>
  <c r="C86" i="3"/>
  <c r="D86" i="3" s="1"/>
  <c r="C90" i="3"/>
  <c r="D90" i="3" s="1"/>
  <c r="C94" i="3"/>
  <c r="D94" i="3" s="1"/>
  <c r="C98" i="3"/>
  <c r="D98" i="3" s="1"/>
  <c r="C102" i="3"/>
  <c r="D102" i="3" s="1"/>
  <c r="C106" i="3"/>
  <c r="D106" i="3" s="1"/>
  <c r="C110" i="3"/>
  <c r="D110" i="3" s="1"/>
  <c r="C109" i="3"/>
  <c r="D109" i="3" s="1"/>
  <c r="C104" i="3"/>
  <c r="D104" i="3" s="1"/>
  <c r="C99" i="3"/>
  <c r="D99" i="3" s="1"/>
  <c r="C93" i="3"/>
  <c r="D93" i="3" s="1"/>
  <c r="C88" i="3"/>
  <c r="D88" i="3" s="1"/>
  <c r="C83" i="3"/>
  <c r="D83" i="3" s="1"/>
  <c r="C77" i="3"/>
  <c r="D77" i="3" s="1"/>
  <c r="C72" i="3"/>
  <c r="D72" i="3" s="1"/>
  <c r="C67" i="3"/>
  <c r="D67" i="3" s="1"/>
  <c r="C61" i="3"/>
  <c r="D61" i="3" s="1"/>
  <c r="C56" i="3"/>
  <c r="D56" i="3" s="1"/>
  <c r="C51" i="3"/>
  <c r="D51" i="3" s="1"/>
  <c r="C45" i="3"/>
  <c r="D45" i="3" s="1"/>
  <c r="C40" i="3"/>
  <c r="D40" i="3" s="1"/>
  <c r="C35" i="3"/>
  <c r="D35" i="3" s="1"/>
  <c r="C29" i="3"/>
  <c r="D29" i="3" s="1"/>
  <c r="C24" i="3"/>
  <c r="D24" i="3" s="1"/>
  <c r="C19" i="3"/>
  <c r="D19" i="3" s="1"/>
  <c r="C13" i="3"/>
  <c r="D13" i="3" s="1"/>
  <c r="C113" i="3"/>
  <c r="D113" i="3" s="1"/>
  <c r="C108" i="3"/>
  <c r="D108" i="3" s="1"/>
  <c r="C103" i="3"/>
  <c r="D103" i="3" s="1"/>
  <c r="C97" i="3"/>
  <c r="D97" i="3" s="1"/>
  <c r="C92" i="3"/>
  <c r="D92" i="3" s="1"/>
  <c r="C87" i="3"/>
  <c r="D87" i="3" s="1"/>
  <c r="C81" i="3"/>
  <c r="D81" i="3" s="1"/>
  <c r="C76" i="3"/>
  <c r="D76" i="3" s="1"/>
  <c r="C71" i="3"/>
  <c r="D71" i="3" s="1"/>
  <c r="C65" i="3"/>
  <c r="D65" i="3" s="1"/>
  <c r="C60" i="3"/>
  <c r="D60" i="3" s="1"/>
  <c r="C55" i="3"/>
  <c r="D55" i="3" s="1"/>
  <c r="C49" i="3"/>
  <c r="D49" i="3" s="1"/>
  <c r="C44" i="3"/>
  <c r="D44" i="3" s="1"/>
  <c r="C39" i="3"/>
  <c r="D39" i="3" s="1"/>
  <c r="C33" i="3"/>
  <c r="D33" i="3" s="1"/>
  <c r="C28" i="3"/>
  <c r="D28" i="3" s="1"/>
  <c r="C23" i="3"/>
  <c r="D23" i="3" s="1"/>
  <c r="C17" i="3"/>
  <c r="D17" i="3" s="1"/>
  <c r="C12" i="3"/>
  <c r="D12" i="3" s="1"/>
  <c r="D18" i="1" l="1"/>
  <c r="I3" i="3"/>
  <c r="I6" i="3"/>
  <c r="D17" i="1"/>
  <c r="J2" i="3"/>
  <c r="I2" i="3"/>
  <c r="D19" i="1"/>
  <c r="I4" i="3"/>
  <c r="J4" i="3"/>
  <c r="D21" i="1"/>
  <c r="J6" i="3"/>
  <c r="D20" i="1"/>
  <c r="I5" i="3"/>
  <c r="J5" i="3"/>
  <c r="G20" i="1"/>
  <c r="F18" i="1" l="1"/>
  <c r="E18" i="1"/>
  <c r="F19" i="1"/>
  <c r="F17" i="1"/>
  <c r="F20" i="1"/>
  <c r="F21" i="1"/>
  <c r="E19" i="1"/>
  <c r="G19" i="1" s="1"/>
  <c r="E20" i="1"/>
  <c r="E21" i="1"/>
  <c r="E17" i="1"/>
  <c r="G17" i="1" l="1"/>
  <c r="G21" i="1"/>
  <c r="G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Berling, Andreas</author>
    <author>tc={4BDB8720-AF51-45B0-A348-0ADE5C84D75B}</author>
    <author>tc={555FE575-2C4B-465C-80B1-E7D01F77D949}</author>
  </authors>
  <commentList>
    <comment ref="F7" authorId="0" shapeId="0" xr:uid="{98090603-2354-4C4C-99C5-A3A706AE4758}">
      <text>
        <r>
          <rPr>
            <b/>
            <sz val="9"/>
            <color indexed="81"/>
            <rFont val="Segoe UI"/>
            <charset val="1"/>
          </rPr>
          <t>Berling, Andreas:</t>
        </r>
        <r>
          <rPr>
            <sz val="9"/>
            <color indexed="81"/>
            <rFont val="Segoe UI"/>
            <charset val="1"/>
          </rPr>
          <t xml:space="preserve">
hier: Summe aller Erzeugungsanlagen innerhalb der Kundenanlage.
Wert ist positiv anzugeben.</t>
        </r>
      </text>
    </comment>
    <comment ref="B8" authorId="0" shapeId="0" xr:uid="{461D68B1-0ACD-4613-AFED-1BE7F570418D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2000...</t>
        </r>
      </text>
    </comment>
    <comment ref="F8" authorId="0" shapeId="0" xr:uid="{D7AE59EE-062E-47ED-848D-D8072BDFA06E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vereinbarte, maximale Einspeiseleistung am Netzanschlusspunkt (NAP)
Wert ist positiv anzugeben.</t>
        </r>
      </text>
    </comment>
    <comment ref="B9" authorId="0" shapeId="0" xr:uid="{7C56F703-AC7C-45F8-8716-0F1F24AEA176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TH-Nummer der Übergabestation bzw. Umspannwerk und Schaltfeld</t>
        </r>
      </text>
    </comment>
    <comment ref="F9" authorId="0" shapeId="0" xr:uid="{72D8E625-AB6B-4768-8BFB-DAD250C1AEEE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Betrachtung der Gesamtwirktungs- kette vom Auslöseimpuls des Reglers bis zum "Aus" des Leistungschalters (von t2 bis t3 im Hinweisblatt)</t>
        </r>
      </text>
    </comment>
    <comment ref="D10" authorId="0" shapeId="0" xr:uid="{7D9A2E6F-0682-455C-A6FE-FF3B1D0DC822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Bemessungsstrom des Stromwandlers am NAP, primärseitig (3-phasig)</t>
        </r>
      </text>
    </comment>
    <comment ref="E10" authorId="1" shapeId="0" xr:uid="{4BDB8720-AF51-45B0-A348-0ADE5C84D75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Var.1: Standard gemäß TAB-MS, Pmin = 0,05 x √3 x IN Wandler x UN (NAP)"
Var.2: Gem. FNN-Hinweis, Tabelle 4, Aufbau mit Mess-/ Abrech-nungswandler und Messgeräten und Pmin = 0,025 x √3 x IN Wandler x UN (NAP) 
Var.3: Gem. FNN-Hinweis, Tabelle 4, Aufbau mit Mess-/ Abrech-nungswandler und Messgeräten und Pmin = 0,015 x √3 x IN Wandler x UN (NAP) </t>
      </text>
    </comment>
    <comment ref="F10" authorId="0" shapeId="0" xr:uid="{209A12EA-919C-4495-88B0-D83B9B580D9C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Variante beeinflusst Pmin-Wert gemäß TAB-Mittelspannung, Kapitel 8.13</t>
        </r>
      </text>
    </comment>
    <comment ref="F11" authorId="0" shapeId="0" xr:uid="{9E8ED751-57F0-4212-A847-AFD6F6F617A5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Minimale Wirkleistung, die für eine vorzeichenrichtige Erfassung der Wirkleistung am Netzanschlusspunkt fließen muss</t>
        </r>
      </text>
    </comment>
    <comment ref="A15" authorId="2" shapeId="0" xr:uid="{555FE575-2C4B-465C-80B1-E7D01F77D9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Werte im Verbraucherzählpfeilsystem, d. h.:
negativ: Einspeisung in das Netz des Netzbetreibers
positiv: Bezug aus dem Netz des NB</t>
      </text>
    </comment>
    <comment ref="C15" authorId="0" shapeId="0" xr:uid="{F3961CC4-AF09-4102-B730-28836F393216}">
      <text>
        <r>
          <rPr>
            <b/>
            <sz val="9"/>
            <color indexed="81"/>
            <rFont val="Segoe UI"/>
            <family val="2"/>
          </rPr>
          <t>Berling, Andreas:</t>
        </r>
        <r>
          <rPr>
            <sz val="9"/>
            <color indexed="81"/>
            <rFont val="Segoe UI"/>
            <family val="2"/>
          </rPr>
          <t xml:space="preserve">
Zeit vom anstehen des simulierten P-Werts bis zur Ausgabe des Auslösesignals für den Leistungsschalter (von t1 bis t2 im Hinweisblatt)</t>
        </r>
      </text>
    </comment>
  </commentList>
</comments>
</file>

<file path=xl/sharedStrings.xml><?xml version="1.0" encoding="utf-8"?>
<sst xmlns="http://schemas.openxmlformats.org/spreadsheetml/2006/main" count="85" uniqueCount="81">
  <si>
    <r>
      <t>Funktionstest der Grenzkurve zur Überwachung der freiwillig reduzierte Einspeiseleistung (P</t>
    </r>
    <r>
      <rPr>
        <b/>
        <i/>
        <u/>
        <vertAlign val="subscript"/>
        <sz val="16"/>
        <color theme="1"/>
        <rFont val="Calibri"/>
        <family val="2"/>
        <scheme val="minor"/>
      </rPr>
      <t>AV,E</t>
    </r>
    <r>
      <rPr>
        <b/>
        <i/>
        <u/>
        <sz val="16"/>
        <color theme="1"/>
        <rFont val="Calibri"/>
        <family val="2"/>
        <scheme val="minor"/>
      </rPr>
      <t>)</t>
    </r>
  </si>
  <si>
    <t>Stand der Vorlage:</t>
  </si>
  <si>
    <t>Bitte aktuellen Stand der Ergänzungen zu der VDE-AR-N 4110 beachten:</t>
  </si>
  <si>
    <t>Link</t>
  </si>
  <si>
    <t>Bitte alle farbig hinterlegt Felder vollständig befüllen. Dokument ist vom Prüfer zu unterzeichnen.</t>
  </si>
  <si>
    <r>
      <t>Formel der Grenzkurve, wenn P</t>
    </r>
    <r>
      <rPr>
        <i/>
        <vertAlign val="subscript"/>
        <sz val="11"/>
        <color theme="1"/>
        <rFont val="Calibri"/>
        <family val="2"/>
        <scheme val="minor"/>
      </rPr>
      <t>AV,E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≥</t>
    </r>
    <r>
      <rPr>
        <i/>
        <sz val="11"/>
        <color theme="1"/>
        <rFont val="Calibri"/>
        <family val="2"/>
      </rPr>
      <t xml:space="preserve"> P</t>
    </r>
    <r>
      <rPr>
        <i/>
        <vertAlign val="subscript"/>
        <sz val="11"/>
        <color theme="1"/>
        <rFont val="Calibri"/>
        <family val="2"/>
      </rPr>
      <t>min</t>
    </r>
    <r>
      <rPr>
        <i/>
        <sz val="11"/>
        <color theme="1"/>
        <rFont val="Calibri"/>
        <family val="2"/>
        <scheme val="minor"/>
      </rPr>
      <t>:</t>
    </r>
  </si>
  <si>
    <r>
      <t>Formel der Grenzkurve, wenn P</t>
    </r>
    <r>
      <rPr>
        <i/>
        <vertAlign val="subscript"/>
        <sz val="11"/>
        <color theme="1"/>
        <rFont val="Calibri"/>
        <family val="2"/>
        <scheme val="minor"/>
      </rPr>
      <t>AV,E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&lt;</t>
    </r>
    <r>
      <rPr>
        <i/>
        <sz val="11"/>
        <color theme="1"/>
        <rFont val="Calibri"/>
        <family val="2"/>
      </rPr>
      <t xml:space="preserve"> P</t>
    </r>
    <r>
      <rPr>
        <i/>
        <vertAlign val="subscript"/>
        <sz val="11"/>
        <color theme="1"/>
        <rFont val="Calibri"/>
        <family val="2"/>
      </rPr>
      <t>min</t>
    </r>
    <r>
      <rPr>
        <i/>
        <sz val="11"/>
        <color theme="1"/>
        <rFont val="Calibri"/>
        <family val="2"/>
        <scheme val="minor"/>
      </rPr>
      <t>:</t>
    </r>
  </si>
  <si>
    <t>Weitereführende Beschreibung auf dem Reiter "Hilfsblatt".</t>
  </si>
  <si>
    <t>1. Kunden-/Anlagendaten:</t>
  </si>
  <si>
    <t>Anlagenname:</t>
  </si>
  <si>
    <t>Spannungsebene:</t>
  </si>
  <si>
    <t>Mittelspannung</t>
  </si>
  <si>
    <r>
      <rPr>
        <sz val="11"/>
        <color theme="1"/>
        <rFont val="Calibri"/>
        <family val="2"/>
      </rPr>
      <t>∑</t>
    </r>
    <r>
      <rPr>
        <sz val="11"/>
        <color theme="1"/>
        <rFont val="Calibri"/>
        <family val="2"/>
        <scheme val="minor"/>
      </rPr>
      <t>PEmax (NAP) in kW:</t>
    </r>
  </si>
  <si>
    <t>Meldungsnummer:</t>
  </si>
  <si>
    <r>
      <t>Ausführung der P</t>
    </r>
    <r>
      <rPr>
        <vertAlign val="subscript"/>
        <sz val="11"/>
        <color theme="1"/>
        <rFont val="Calibri"/>
        <family val="2"/>
        <scheme val="minor"/>
      </rPr>
      <t>AV,E</t>
    </r>
    <r>
      <rPr>
        <sz val="11"/>
        <color theme="1"/>
        <rFont val="Calibri"/>
        <family val="2"/>
        <scheme val="minor"/>
      </rPr>
      <t>-Überwachung nach:</t>
    </r>
  </si>
  <si>
    <t>VDE-AR-N 4110</t>
  </si>
  <si>
    <r>
      <t>P</t>
    </r>
    <r>
      <rPr>
        <vertAlign val="subscript"/>
        <sz val="11"/>
        <color theme="1"/>
        <rFont val="Calibri"/>
        <family val="2"/>
        <scheme val="minor"/>
      </rPr>
      <t>AV,E</t>
    </r>
    <r>
      <rPr>
        <sz val="11"/>
        <color theme="1"/>
        <rFont val="Calibri"/>
        <family val="2"/>
        <scheme val="minor"/>
      </rPr>
      <t xml:space="preserve"> in kW:</t>
    </r>
  </si>
  <si>
    <t>Bezeichnung des Anschlusspunktes:</t>
  </si>
  <si>
    <t>Bemessungsspannung Un (NAP)</t>
  </si>
  <si>
    <t>Eigenzeit der Gesamt- wirkungskette in ms 
(Relais- plus LS-Eigenzeit):</t>
  </si>
  <si>
    <r>
      <t>I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Stromwandler am NAP in A (primär, 3-phasig)</t>
    </r>
  </si>
  <si>
    <t>Variante gem. TAB-MS (8.13)</t>
  </si>
  <si>
    <t>Variante 1</t>
  </si>
  <si>
    <t>Pmin (kW)</t>
  </si>
  <si>
    <t>2. Einstellvorgaben, Eingabefeld und Prüfergebnis:</t>
  </si>
  <si>
    <r>
      <t>Zu simulierende Einspeiseleistung P</t>
    </r>
    <r>
      <rPr>
        <b/>
        <i/>
        <vertAlign val="subscript"/>
        <sz val="11"/>
        <color theme="1"/>
        <rFont val="Calibri"/>
        <family val="2"/>
        <scheme val="minor"/>
      </rPr>
      <t>SIM</t>
    </r>
    <r>
      <rPr>
        <b/>
        <i/>
        <sz val="11"/>
        <color theme="1"/>
        <rFont val="Calibri"/>
        <family val="2"/>
        <scheme val="minor"/>
      </rPr>
      <t xml:space="preserve"> am Netzverkünpfungspunkt</t>
    </r>
  </si>
  <si>
    <t>gemessene Kommandozeit (t1 bis t2)</t>
  </si>
  <si>
    <t>Grenzkurve</t>
  </si>
  <si>
    <t>zulässiger Bereich</t>
  </si>
  <si>
    <t>Ergebnis 
der Prüfung:</t>
  </si>
  <si>
    <t>in kW:</t>
  </si>
  <si>
    <t>in s:</t>
  </si>
  <si>
    <t>Minimum in s:</t>
  </si>
  <si>
    <t>Maximum in s:</t>
  </si>
  <si>
    <t>P nach 0,8 Sekunden</t>
  </si>
  <si>
    <t>P nach 1,0 Sekunden</t>
  </si>
  <si>
    <t>P nach 1,5 Sekunden</t>
  </si>
  <si>
    <t>P nach 2,0 Sekunden</t>
  </si>
  <si>
    <t>P nach 3,0 Sekunden</t>
  </si>
  <si>
    <t>3. Visualisierung der Messung:</t>
  </si>
  <si>
    <t>4. Bemerkung bzw. Fehlerbeschreibung bei Nichtbestehen der Funktionsprüfung</t>
  </si>
  <si>
    <t>Prüfer vor Ort:</t>
  </si>
  <si>
    <t>Datum:</t>
  </si>
  <si>
    <t>Unterschrift:</t>
  </si>
  <si>
    <t>Angeschlossen an</t>
  </si>
  <si>
    <t>Normen:</t>
  </si>
  <si>
    <t>Ergebnis:</t>
  </si>
  <si>
    <t>Bemessungsspannung Un (MS)</t>
  </si>
  <si>
    <t>Niederspannung</t>
  </si>
  <si>
    <t>VDE-AR-N 4105</t>
  </si>
  <si>
    <t>in Ordnung</t>
  </si>
  <si>
    <t>nicht erforderlich!</t>
  </si>
  <si>
    <t>Achtung: Funktionstest nicht erforderlich!</t>
  </si>
  <si>
    <t>nicht in Ordnung</t>
  </si>
  <si>
    <t>Achtung: Eingabe der Leistungswerte prüfen!</t>
  </si>
  <si>
    <t>Variante 2</t>
  </si>
  <si>
    <t>Hinweis: Abschaltung zu früh</t>
  </si>
  <si>
    <t>Variante 3</t>
  </si>
  <si>
    <t>t in s:</t>
  </si>
  <si>
    <t>P am NAP</t>
  </si>
  <si>
    <t>t min</t>
  </si>
  <si>
    <t>t max</t>
  </si>
  <si>
    <t>Pinst</t>
  </si>
  <si>
    <t>Pave</t>
  </si>
  <si>
    <t>Abschaltzeit</t>
  </si>
  <si>
    <t>Pmin</t>
  </si>
  <si>
    <r>
      <rPr>
        <sz val="11"/>
        <color theme="1"/>
        <rFont val="Calibri"/>
        <family val="2"/>
      </rPr>
      <t>Δ</t>
    </r>
    <r>
      <rPr>
        <sz val="9.35"/>
        <color theme="1"/>
        <rFont val="Calibri"/>
        <family val="2"/>
      </rPr>
      <t>t</t>
    </r>
  </si>
  <si>
    <t>Genauigkeit der Messung:</t>
  </si>
  <si>
    <t>Toleranz GK unten</t>
  </si>
  <si>
    <t>Toleranz GK oben</t>
  </si>
  <si>
    <t>GK - 5% Pinst</t>
  </si>
  <si>
    <t>GK + 5% Pinst</t>
  </si>
  <si>
    <t>x-Werte von GK mit Toleranz unten</t>
  </si>
  <si>
    <t>f8</t>
  </si>
  <si>
    <t>f7</t>
  </si>
  <si>
    <t>f9</t>
  </si>
  <si>
    <t>f11</t>
  </si>
  <si>
    <t>x-Werte von GK mit Toleranz oben</t>
  </si>
  <si>
    <r>
      <t>-1,03 x (P</t>
    </r>
    <r>
      <rPr>
        <vertAlign val="subscript"/>
        <sz val="11"/>
        <color theme="1"/>
        <rFont val="Calibri"/>
        <family val="2"/>
        <scheme val="minor"/>
      </rPr>
      <t>AV,E</t>
    </r>
    <r>
      <rPr>
        <sz val="11"/>
        <color theme="1"/>
        <rFont val="Calibri"/>
        <family val="2"/>
        <scheme val="minor"/>
      </rPr>
      <t xml:space="preserve"> + 0,05x∑PEmax) oder 0,97x(2xPmin - 0,05x∑PEmax)</t>
    </r>
  </si>
  <si>
    <t>Variante gem. FNN-Hinweis</t>
  </si>
  <si>
    <t>(siehe Kommentar in Zelle E10)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</si>
</sst>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\k\V"/>
    <numFmt numFmtId="165" formatCode="0.0\ \k\V"/>
    <numFmt numFmtId="166" formatCode="0.0"/>
    <numFmt numFmtId="167" formatCode="0.000"/>
  </numFmts>
  <fonts count="2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u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u/>
      <vertAlign val="subscript"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.35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1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14" fontId="0" fillId="0" borderId="2" xfId="0" applyNumberFormat="1" applyBorder="1"/>
    <xf numFmtId="0" fontId="11" fillId="0" borderId="0" xfId="1" applyAlignment="1" applyProtection="1">
      <alignment horizontal="center"/>
    </xf>
    <xf numFmtId="14" fontId="0" fillId="0" borderId="0" xfId="0" applyNumberFormat="1"/>
    <xf numFmtId="0" fontId="8" fillId="0" borderId="0" xfId="0" applyFont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0" fillId="0" borderId="0" xfId="0" quotePrefix="1"/>
    <xf numFmtId="0" fontId="18" fillId="0" borderId="5" xfId="0" applyFon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2" fillId="0" borderId="8" xfId="0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12" fillId="0" borderId="7" xfId="0" applyFont="1" applyBorder="1"/>
    <xf numFmtId="164" fontId="0" fillId="0" borderId="0" xfId="0" applyNumberFormat="1"/>
    <xf numFmtId="0" fontId="0" fillId="0" borderId="2" xfId="0" applyBorder="1" applyAlignment="1">
      <alignment vertical="center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21" fillId="3" borderId="2" xfId="0" applyNumberFormat="1" applyFont="1" applyFill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0" fontId="4" fillId="0" borderId="2" xfId="0" applyFont="1" applyBorder="1"/>
    <xf numFmtId="9" fontId="0" fillId="0" borderId="2" xfId="0" quotePrefix="1" applyNumberForma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0" xfId="0" applyFill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Grenzkurve</c:v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Diagramm!$A$3:$A$113</c:f>
              <c:numCache>
                <c:formatCode>General</c:formatCode>
                <c:ptCount val="1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</c:numCache>
            </c:numRef>
          </c:xVal>
          <c:yVal>
            <c:numRef>
              <c:f>Diagramm!$B$3:$B$113</c:f>
              <c:numCache>
                <c:formatCode>General</c:formatCode>
                <c:ptCount val="111"/>
                <c:pt idx="0">
                  <c:v>-1000</c:v>
                </c:pt>
                <c:pt idx="1">
                  <c:v>-1000</c:v>
                </c:pt>
                <c:pt idx="2">
                  <c:v>-1000</c:v>
                </c:pt>
                <c:pt idx="3">
                  <c:v>-1000</c:v>
                </c:pt>
                <c:pt idx="4">
                  <c:v>-1000</c:v>
                </c:pt>
                <c:pt idx="5">
                  <c:v>-1000</c:v>
                </c:pt>
                <c:pt idx="6">
                  <c:v>-1000</c:v>
                </c:pt>
                <c:pt idx="7">
                  <c:v>-1000</c:v>
                </c:pt>
                <c:pt idx="8">
                  <c:v>-1000.0000000000002</c:v>
                </c:pt>
                <c:pt idx="9">
                  <c:v>-865.79592435641121</c:v>
                </c:pt>
                <c:pt idx="10">
                  <c:v>-744.96870402346622</c:v>
                </c:pt>
                <c:pt idx="11">
                  <c:v>-636.18499456178165</c:v>
                </c:pt>
                <c:pt idx="12">
                  <c:v>-538.24435327552783</c:v>
                </c:pt>
                <c:pt idx="13">
                  <c:v>-450.06599216768831</c:v>
                </c:pt>
                <c:pt idx="14">
                  <c:v>-370.67685130083368</c:v>
                </c:pt>
                <c:pt idx="15">
                  <c:v>-299.20086095134883</c:v>
                </c:pt>
                <c:pt idx="16">
                  <c:v>-234.84927406356832</c:v>
                </c:pt>
                <c:pt idx="17">
                  <c:v>-176.9119623211588</c:v>
                </c:pt>
                <c:pt idx="18">
                  <c:v>-124.74957978674223</c:v>
                </c:pt>
                <c:pt idx="19">
                  <c:v>-77.786507634481609</c:v>
                </c:pt>
                <c:pt idx="20">
                  <c:v>-35.504502119813083</c:v>
                </c:pt>
                <c:pt idx="21">
                  <c:v>2.5630243091706575</c:v>
                </c:pt>
                <c:pt idx="22">
                  <c:v>36.836151867385524</c:v>
                </c:pt>
                <c:pt idx="23">
                  <c:v>67.693089073773308</c:v>
                </c:pt>
                <c:pt idx="24">
                  <c:v>95.474346332588937</c:v>
                </c:pt>
                <c:pt idx="25">
                  <c:v>120.48649351097833</c:v>
                </c:pt>
                <c:pt idx="26">
                  <c:v>143.00554297821921</c:v>
                </c:pt>
                <c:pt idx="27">
                  <c:v>163.27999543890931</c:v>
                </c:pt>
                <c:pt idx="28">
                  <c:v>181.53358217127797</c:v>
                </c:pt>
                <c:pt idx="29">
                  <c:v>197.96773393158489</c:v>
                </c:pt>
                <c:pt idx="30">
                  <c:v>212.76380376929342</c:v>
                </c:pt>
                <c:pt idx="31">
                  <c:v>226.08506828208147</c:v>
                </c:pt>
                <c:pt idx="32">
                  <c:v>238.07852939480267</c:v>
                </c:pt>
                <c:pt idx="33">
                  <c:v>248.87653654527026</c:v>
                </c:pt>
                <c:pt idx="34">
                  <c:v>258.59824717789814</c:v>
                </c:pt>
                <c:pt idx="35">
                  <c:v>267.35094166194068</c:v>
                </c:pt>
                <c:pt idx="36">
                  <c:v>275.23120714462971</c:v>
                </c:pt>
                <c:pt idx="37">
                  <c:v>282.3260034031847</c:v>
                </c:pt>
                <c:pt idx="38">
                  <c:v>288.71362245751504</c:v>
                </c:pt>
                <c:pt idx="39">
                  <c:v>294.464552533068</c:v>
                </c:pt>
                <c:pt idx="40">
                  <c:v>299.64225590776721</c:v>
                </c:pt>
                <c:pt idx="41">
                  <c:v>304.30386922668652</c:v>
                </c:pt>
                <c:pt idx="42">
                  <c:v>308.50083401252436</c:v>
                </c:pt>
                <c:pt idx="43">
                  <c:v>312.27946432964518</c:v>
                </c:pt>
                <c:pt idx="44">
                  <c:v>315.68145786593698</c:v>
                </c:pt>
                <c:pt idx="45">
                  <c:v>318.74435607234045</c:v>
                </c:pt>
                <c:pt idx="46">
                  <c:v>321.50195843775094</c:v>
                </c:pt>
                <c:pt idx="47">
                  <c:v>323.98469547087194</c:v>
                </c:pt>
                <c:pt idx="48">
                  <c:v>326.21996450492384</c:v>
                </c:pt>
                <c:pt idx="49">
                  <c:v>328.23243203085849</c:v>
                </c:pt>
                <c:pt idx="50">
                  <c:v>330.04430589536594</c:v>
                </c:pt>
                <c:pt idx="51">
                  <c:v>331.67558036741514</c:v>
                </c:pt>
                <c:pt idx="52">
                  <c:v>333.14425677767002</c:v>
                </c:pt>
                <c:pt idx="53">
                  <c:v>334.46654216556647</c:v>
                </c:pt>
                <c:pt idx="54">
                  <c:v>335.65702812614711</c:v>
                </c:pt>
                <c:pt idx="55">
                  <c:v>336.72885183025249</c:v>
                </c:pt>
                <c:pt idx="56">
                  <c:v>337.69384099494789</c:v>
                </c:pt>
                <c:pt idx="57">
                  <c:v>338.56264440395313</c:v>
                </c:pt>
                <c:pt idx="58">
                  <c:v>339.34484941838713</c:v>
                </c:pt>
                <c:pt idx="59">
                  <c:v>340.049087774572</c:v>
                </c:pt>
                <c:pt idx="60">
                  <c:v>340.68313083639106</c:v>
                </c:pt>
                <c:pt idx="61">
                  <c:v>341.25397535332246</c:v>
                </c:pt>
                <c:pt idx="62">
                  <c:v>341.76792067049973</c:v>
                </c:pt>
                <c:pt idx="63">
                  <c:v>342.23063824282275</c:v>
                </c:pt>
                <c:pt idx="64">
                  <c:v>342.64723422021677</c:v>
                </c:pt>
                <c:pt idx="65">
                  <c:v>343.02230579467539</c:v>
                </c:pt>
                <c:pt idx="66">
                  <c:v>343.35999193088554</c:v>
                </c:pt>
                <c:pt idx="67">
                  <c:v>343.66401904025298</c:v>
                </c:pt>
                <c:pt idx="68">
                  <c:v>343.93774210234744</c:v>
                </c:pt>
                <c:pt idx="69">
                  <c:v>344.18418168754852</c:v>
                </c:pt>
                <c:pt idx="70">
                  <c:v>344.40605728944104</c:v>
                </c:pt>
                <c:pt idx="71">
                  <c:v>344.60581733478841</c:v>
                </c:pt>
                <c:pt idx="72">
                  <c:v>344.78566620224768</c:v>
                </c:pt>
                <c:pt idx="73">
                  <c:v>344.94758854798056</c:v>
                </c:pt>
                <c:pt idx="74">
                  <c:v>345.09337120659859</c:v>
                </c:pt>
                <c:pt idx="75">
                  <c:v>345.22462290912023</c:v>
                </c:pt>
                <c:pt idx="76">
                  <c:v>345.34279203553166</c:v>
                </c:pt>
                <c:pt idx="77">
                  <c:v>345.44918259785243</c:v>
                </c:pt>
                <c:pt idx="78">
                  <c:v>345.5449686300816</c:v>
                </c:pt>
                <c:pt idx="79">
                  <c:v>345.63120714381876</c:v>
                </c:pt>
                <c:pt idx="80">
                  <c:v>345.7088497925277</c:v>
                </c:pt>
                <c:pt idx="81">
                  <c:v>345.77875337315891</c:v>
                </c:pt>
                <c:pt idx="82">
                  <c:v>345.84168928101781</c:v>
                </c:pt>
                <c:pt idx="83">
                  <c:v>345.89835202221434</c:v>
                </c:pt>
                <c:pt idx="84">
                  <c:v>345.94936687763061</c:v>
                </c:pt>
                <c:pt idx="85">
                  <c:v>345.99529680297803</c:v>
                </c:pt>
                <c:pt idx="86">
                  <c:v>346.03664864108885</c:v>
                </c:pt>
                <c:pt idx="87">
                  <c:v>346.07387871499407</c:v>
                </c:pt>
                <c:pt idx="88">
                  <c:v>346.10739786350865</c:v>
                </c:pt>
                <c:pt idx="89">
                  <c:v>346.13757597489251</c:v>
                </c:pt>
                <c:pt idx="90">
                  <c:v>346.16474606861675</c:v>
                </c:pt>
                <c:pt idx="91">
                  <c:v>346.18920797027766</c:v>
                </c:pt>
                <c:pt idx="92">
                  <c:v>346.21123162021206</c:v>
                </c:pt>
                <c:pt idx="93">
                  <c:v>346.23106005232484</c:v>
                </c:pt>
                <c:pt idx="94">
                  <c:v>346.24891207600041</c:v>
                </c:pt>
                <c:pt idx="95">
                  <c:v>346.26498469069332</c:v>
                </c:pt>
                <c:pt idx="96">
                  <c:v>346.27945525984347</c:v>
                </c:pt>
                <c:pt idx="97">
                  <c:v>346.2924834681051</c:v>
                </c:pt>
                <c:pt idx="98">
                  <c:v>346.30421308348838</c:v>
                </c:pt>
                <c:pt idx="99">
                  <c:v>346.31477354385851</c:v>
                </c:pt>
                <c:pt idx="100">
                  <c:v>346.32428138529951</c:v>
                </c:pt>
                <c:pt idx="101">
                  <c:v>346.33284152810569</c:v>
                </c:pt>
                <c:pt idx="102">
                  <c:v>346.34054843459097</c:v>
                </c:pt>
                <c:pt idx="103">
                  <c:v>346.34748715149289</c:v>
                </c:pt>
                <c:pt idx="104">
                  <c:v>346.35373424847501</c:v>
                </c:pt>
                <c:pt idx="105">
                  <c:v>346.35935866308301</c:v>
                </c:pt>
                <c:pt idx="106">
                  <c:v>346.36442246147976</c:v>
                </c:pt>
                <c:pt idx="107">
                  <c:v>346.36898152335374</c:v>
                </c:pt>
                <c:pt idx="108">
                  <c:v>346.37308615855892</c:v>
                </c:pt>
                <c:pt idx="109">
                  <c:v>346.37678166229045</c:v>
                </c:pt>
                <c:pt idx="110">
                  <c:v>346.38010881492318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89-4771-9584-5C9F93349C3F}"/>
            </c:ext>
          </c:extLst>
        </c:ser>
        <c:ser>
          <c:idx val="3"/>
          <c:order val="3"/>
          <c:tx>
            <c:v>Messpunkte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14"/>
            <c:spPr>
              <a:noFill/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'Protokoll des Funktionstests'!$C$17:$C$22</c:f>
              <c:numCache>
                <c:formatCode>General</c:formatCode>
                <c:ptCount val="6"/>
                <c:pt idx="0">
                  <c:v>0.95299999999999996</c:v>
                </c:pt>
                <c:pt idx="1">
                  <c:v>1.161</c:v>
                </c:pt>
                <c:pt idx="2">
                  <c:v>1.6910000000000001</c:v>
                </c:pt>
                <c:pt idx="4">
                  <c:v>3</c:v>
                </c:pt>
                <c:pt idx="5">
                  <c:v>5</c:v>
                </c:pt>
              </c:numCache>
              <c:extLst xmlns:c15="http://schemas.microsoft.com/office/drawing/2012/chart"/>
            </c:numRef>
          </c:xVal>
          <c:yVal>
            <c:numRef>
              <c:f>'Protokoll des Funktionstests'!$B$17:$B$22</c:f>
              <c:numCache>
                <c:formatCode>0.0</c:formatCode>
                <c:ptCount val="6"/>
                <c:pt idx="0">
                  <c:v>-1000.0000000000002</c:v>
                </c:pt>
                <c:pt idx="1">
                  <c:v>-744.96870402346622</c:v>
                </c:pt>
                <c:pt idx="2">
                  <c:v>-299.20086095134883</c:v>
                </c:pt>
                <c:pt idx="3">
                  <c:v>0</c:v>
                </c:pt>
                <c:pt idx="4">
                  <c:v>212.76380376929342</c:v>
                </c:pt>
                <c:pt idx="5">
                  <c:v>287.51785666836219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517-4C67-A5BE-DB93F10D34ED}"/>
            </c:ext>
          </c:extLst>
        </c:ser>
        <c:ser>
          <c:idx val="6"/>
          <c:order val="6"/>
          <c:tx>
            <c:v>Toleranz GK -5% Pemax +120 ms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Diagramm!$D$3:$D$113</c:f>
              <c:numCache>
                <c:formatCode>General</c:formatCode>
                <c:ptCount val="1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0.92000000000000015</c:v>
                </c:pt>
                <c:pt idx="9">
                  <c:v>1.02</c:v>
                </c:pt>
                <c:pt idx="10">
                  <c:v>1.1200000000000001</c:v>
                </c:pt>
                <c:pt idx="11">
                  <c:v>1.22</c:v>
                </c:pt>
                <c:pt idx="12">
                  <c:v>1.3199999999999998</c:v>
                </c:pt>
                <c:pt idx="13">
                  <c:v>1.42</c:v>
                </c:pt>
                <c:pt idx="14">
                  <c:v>1.5199999999999998</c:v>
                </c:pt>
                <c:pt idx="15">
                  <c:v>1.6199999999999999</c:v>
                </c:pt>
                <c:pt idx="16">
                  <c:v>1.72</c:v>
                </c:pt>
                <c:pt idx="17">
                  <c:v>1.8199999999999998</c:v>
                </c:pt>
                <c:pt idx="18">
                  <c:v>1.92</c:v>
                </c:pt>
                <c:pt idx="19">
                  <c:v>2.02</c:v>
                </c:pt>
                <c:pt idx="20">
                  <c:v>2.12</c:v>
                </c:pt>
                <c:pt idx="21">
                  <c:v>2.2200000000000002</c:v>
                </c:pt>
                <c:pt idx="22">
                  <c:v>2.3200000000000003</c:v>
                </c:pt>
                <c:pt idx="23">
                  <c:v>2.42</c:v>
                </c:pt>
                <c:pt idx="24">
                  <c:v>2.52</c:v>
                </c:pt>
                <c:pt idx="25">
                  <c:v>2.62</c:v>
                </c:pt>
                <c:pt idx="26">
                  <c:v>2.72</c:v>
                </c:pt>
                <c:pt idx="27">
                  <c:v>2.8200000000000003</c:v>
                </c:pt>
                <c:pt idx="28">
                  <c:v>2.92</c:v>
                </c:pt>
                <c:pt idx="29">
                  <c:v>3.02</c:v>
                </c:pt>
                <c:pt idx="30">
                  <c:v>3.12</c:v>
                </c:pt>
                <c:pt idx="31">
                  <c:v>3.22</c:v>
                </c:pt>
                <c:pt idx="32">
                  <c:v>3.3200000000000003</c:v>
                </c:pt>
                <c:pt idx="33">
                  <c:v>3.42</c:v>
                </c:pt>
                <c:pt idx="34">
                  <c:v>3.52</c:v>
                </c:pt>
                <c:pt idx="35">
                  <c:v>3.62</c:v>
                </c:pt>
                <c:pt idx="36">
                  <c:v>3.72</c:v>
                </c:pt>
                <c:pt idx="37">
                  <c:v>3.8200000000000003</c:v>
                </c:pt>
                <c:pt idx="38">
                  <c:v>3.92</c:v>
                </c:pt>
                <c:pt idx="39">
                  <c:v>4.0199999999999996</c:v>
                </c:pt>
                <c:pt idx="40">
                  <c:v>4.12</c:v>
                </c:pt>
                <c:pt idx="41">
                  <c:v>4.22</c:v>
                </c:pt>
                <c:pt idx="42">
                  <c:v>4.32</c:v>
                </c:pt>
                <c:pt idx="43">
                  <c:v>4.42</c:v>
                </c:pt>
                <c:pt idx="44">
                  <c:v>4.5200000000000005</c:v>
                </c:pt>
                <c:pt idx="45">
                  <c:v>4.62</c:v>
                </c:pt>
                <c:pt idx="46">
                  <c:v>4.72</c:v>
                </c:pt>
                <c:pt idx="47">
                  <c:v>4.82</c:v>
                </c:pt>
                <c:pt idx="48">
                  <c:v>4.92</c:v>
                </c:pt>
                <c:pt idx="49">
                  <c:v>5.0200000000000005</c:v>
                </c:pt>
                <c:pt idx="50">
                  <c:v>5.12</c:v>
                </c:pt>
                <c:pt idx="51">
                  <c:v>5.22</c:v>
                </c:pt>
                <c:pt idx="52">
                  <c:v>5.32</c:v>
                </c:pt>
                <c:pt idx="53">
                  <c:v>5.42</c:v>
                </c:pt>
                <c:pt idx="54">
                  <c:v>5.5200000000000005</c:v>
                </c:pt>
                <c:pt idx="55">
                  <c:v>5.62</c:v>
                </c:pt>
                <c:pt idx="56">
                  <c:v>5.72</c:v>
                </c:pt>
                <c:pt idx="57">
                  <c:v>5.82</c:v>
                </c:pt>
                <c:pt idx="58">
                  <c:v>5.92</c:v>
                </c:pt>
                <c:pt idx="59">
                  <c:v>6.0200000000000005</c:v>
                </c:pt>
                <c:pt idx="60">
                  <c:v>6.12</c:v>
                </c:pt>
                <c:pt idx="61">
                  <c:v>6.22</c:v>
                </c:pt>
                <c:pt idx="62">
                  <c:v>6.32</c:v>
                </c:pt>
                <c:pt idx="63">
                  <c:v>6.42</c:v>
                </c:pt>
                <c:pt idx="64">
                  <c:v>6.5200000000000005</c:v>
                </c:pt>
                <c:pt idx="65">
                  <c:v>6.62</c:v>
                </c:pt>
                <c:pt idx="66">
                  <c:v>6.72</c:v>
                </c:pt>
                <c:pt idx="67">
                  <c:v>6.82</c:v>
                </c:pt>
                <c:pt idx="68">
                  <c:v>6.92</c:v>
                </c:pt>
                <c:pt idx="69">
                  <c:v>7.0200000000000005</c:v>
                </c:pt>
                <c:pt idx="70">
                  <c:v>7.12</c:v>
                </c:pt>
                <c:pt idx="71">
                  <c:v>7.22</c:v>
                </c:pt>
                <c:pt idx="72">
                  <c:v>7.32</c:v>
                </c:pt>
                <c:pt idx="73">
                  <c:v>7.42</c:v>
                </c:pt>
                <c:pt idx="74">
                  <c:v>7.5200000000000005</c:v>
                </c:pt>
                <c:pt idx="75">
                  <c:v>7.62</c:v>
                </c:pt>
                <c:pt idx="76">
                  <c:v>7.72</c:v>
                </c:pt>
                <c:pt idx="77">
                  <c:v>7.82</c:v>
                </c:pt>
                <c:pt idx="78">
                  <c:v>7.92</c:v>
                </c:pt>
                <c:pt idx="79">
                  <c:v>8.02</c:v>
                </c:pt>
                <c:pt idx="80">
                  <c:v>8.1199999999999992</c:v>
                </c:pt>
                <c:pt idx="81">
                  <c:v>8.2199999999999989</c:v>
                </c:pt>
                <c:pt idx="82">
                  <c:v>8.3199999999999985</c:v>
                </c:pt>
                <c:pt idx="83">
                  <c:v>8.42</c:v>
                </c:pt>
                <c:pt idx="84">
                  <c:v>8.52</c:v>
                </c:pt>
                <c:pt idx="85">
                  <c:v>8.6199999999999992</c:v>
                </c:pt>
                <c:pt idx="86">
                  <c:v>8.7199999999999989</c:v>
                </c:pt>
                <c:pt idx="87">
                  <c:v>8.8199999999999985</c:v>
                </c:pt>
                <c:pt idx="88">
                  <c:v>8.92</c:v>
                </c:pt>
                <c:pt idx="89">
                  <c:v>9.02</c:v>
                </c:pt>
                <c:pt idx="90">
                  <c:v>9.1199999999999992</c:v>
                </c:pt>
                <c:pt idx="91">
                  <c:v>9.2199999999999989</c:v>
                </c:pt>
                <c:pt idx="92">
                  <c:v>9.3199999999999985</c:v>
                </c:pt>
                <c:pt idx="93">
                  <c:v>9.42</c:v>
                </c:pt>
                <c:pt idx="94">
                  <c:v>9.52</c:v>
                </c:pt>
                <c:pt idx="95">
                  <c:v>9.6199999999999992</c:v>
                </c:pt>
                <c:pt idx="96">
                  <c:v>9.7199999999999989</c:v>
                </c:pt>
                <c:pt idx="97">
                  <c:v>9.8199999999999985</c:v>
                </c:pt>
                <c:pt idx="98">
                  <c:v>9.92</c:v>
                </c:pt>
                <c:pt idx="99">
                  <c:v>10.02</c:v>
                </c:pt>
                <c:pt idx="100">
                  <c:v>10.119999999999999</c:v>
                </c:pt>
                <c:pt idx="101">
                  <c:v>10.219999999999999</c:v>
                </c:pt>
                <c:pt idx="102">
                  <c:v>10.319999999999999</c:v>
                </c:pt>
                <c:pt idx="103">
                  <c:v>10.42</c:v>
                </c:pt>
                <c:pt idx="104">
                  <c:v>10.52</c:v>
                </c:pt>
                <c:pt idx="105">
                  <c:v>10.62</c:v>
                </c:pt>
                <c:pt idx="106">
                  <c:v>10.719999999999999</c:v>
                </c:pt>
                <c:pt idx="107">
                  <c:v>10.819999999999999</c:v>
                </c:pt>
                <c:pt idx="108">
                  <c:v>10.92</c:v>
                </c:pt>
                <c:pt idx="109">
                  <c:v>11.02</c:v>
                </c:pt>
                <c:pt idx="110">
                  <c:v>11.12</c:v>
                </c:pt>
              </c:numCache>
            </c:numRef>
          </c:xVal>
          <c:yVal>
            <c:numRef>
              <c:f>Diagramm!$E$3:$E$113</c:f>
              <c:numCache>
                <c:formatCode>General</c:formatCode>
                <c:ptCount val="111"/>
                <c:pt idx="0">
                  <c:v>-1050</c:v>
                </c:pt>
                <c:pt idx="1">
                  <c:v>-1050</c:v>
                </c:pt>
                <c:pt idx="2">
                  <c:v>-1050</c:v>
                </c:pt>
                <c:pt idx="3">
                  <c:v>-1050</c:v>
                </c:pt>
                <c:pt idx="4">
                  <c:v>-1050</c:v>
                </c:pt>
                <c:pt idx="5">
                  <c:v>-1050</c:v>
                </c:pt>
                <c:pt idx="6">
                  <c:v>-1050</c:v>
                </c:pt>
                <c:pt idx="7">
                  <c:v>-1050</c:v>
                </c:pt>
                <c:pt idx="8">
                  <c:v>-1050.0000000000002</c:v>
                </c:pt>
                <c:pt idx="9">
                  <c:v>-915.79592435641121</c:v>
                </c:pt>
                <c:pt idx="10">
                  <c:v>-794.96870402346622</c:v>
                </c:pt>
                <c:pt idx="11">
                  <c:v>-686.18499456178165</c:v>
                </c:pt>
                <c:pt idx="12">
                  <c:v>-588.24435327552783</c:v>
                </c:pt>
                <c:pt idx="13">
                  <c:v>-500.06599216768831</c:v>
                </c:pt>
                <c:pt idx="14">
                  <c:v>-420.67685130083368</c:v>
                </c:pt>
                <c:pt idx="15">
                  <c:v>-349.20086095134883</c:v>
                </c:pt>
                <c:pt idx="16">
                  <c:v>-284.84927406356832</c:v>
                </c:pt>
                <c:pt idx="17">
                  <c:v>-226.9119623211588</c:v>
                </c:pt>
                <c:pt idx="18">
                  <c:v>-174.74957978674223</c:v>
                </c:pt>
                <c:pt idx="19">
                  <c:v>-127.78650763448161</c:v>
                </c:pt>
                <c:pt idx="20">
                  <c:v>-85.504502119813083</c:v>
                </c:pt>
                <c:pt idx="21">
                  <c:v>-47.436975690829343</c:v>
                </c:pt>
                <c:pt idx="22">
                  <c:v>-13.163848132614476</c:v>
                </c:pt>
                <c:pt idx="23">
                  <c:v>17.693089073773308</c:v>
                </c:pt>
                <c:pt idx="24">
                  <c:v>45.474346332588937</c:v>
                </c:pt>
                <c:pt idx="25">
                  <c:v>70.486493510978335</c:v>
                </c:pt>
                <c:pt idx="26">
                  <c:v>93.005542978219211</c:v>
                </c:pt>
                <c:pt idx="27">
                  <c:v>113.27999543890931</c:v>
                </c:pt>
                <c:pt idx="28">
                  <c:v>131.53358217127797</c:v>
                </c:pt>
                <c:pt idx="29">
                  <c:v>147.96773393158489</c:v>
                </c:pt>
                <c:pt idx="30">
                  <c:v>162.76380376929342</c:v>
                </c:pt>
                <c:pt idx="31">
                  <c:v>176.08506828208147</c:v>
                </c:pt>
                <c:pt idx="32">
                  <c:v>188.07852939480267</c:v>
                </c:pt>
                <c:pt idx="33">
                  <c:v>198.87653654527026</c:v>
                </c:pt>
                <c:pt idx="34">
                  <c:v>208.59824717789814</c:v>
                </c:pt>
                <c:pt idx="35">
                  <c:v>217.35094166194068</c:v>
                </c:pt>
                <c:pt idx="36">
                  <c:v>225.23120714462971</c:v>
                </c:pt>
                <c:pt idx="37">
                  <c:v>232.3260034031847</c:v>
                </c:pt>
                <c:pt idx="38">
                  <c:v>238.71362245751504</c:v>
                </c:pt>
                <c:pt idx="39">
                  <c:v>244.464552533068</c:v>
                </c:pt>
                <c:pt idx="40">
                  <c:v>249.64225590776721</c:v>
                </c:pt>
                <c:pt idx="41">
                  <c:v>254.30386922668652</c:v>
                </c:pt>
                <c:pt idx="42">
                  <c:v>258.50083401252436</c:v>
                </c:pt>
                <c:pt idx="43">
                  <c:v>262.27946432964518</c:v>
                </c:pt>
                <c:pt idx="44">
                  <c:v>265.68145786593698</c:v>
                </c:pt>
                <c:pt idx="45">
                  <c:v>268.74435607234045</c:v>
                </c:pt>
                <c:pt idx="46">
                  <c:v>271.50195843775094</c:v>
                </c:pt>
                <c:pt idx="47">
                  <c:v>273.98469547087194</c:v>
                </c:pt>
                <c:pt idx="48">
                  <c:v>276.21996450492384</c:v>
                </c:pt>
                <c:pt idx="49">
                  <c:v>278.23243203085849</c:v>
                </c:pt>
                <c:pt idx="50">
                  <c:v>280.04430589536594</c:v>
                </c:pt>
                <c:pt idx="51">
                  <c:v>281.67558036741514</c:v>
                </c:pt>
                <c:pt idx="52">
                  <c:v>283.14425677767002</c:v>
                </c:pt>
                <c:pt idx="53">
                  <c:v>284.46654216556647</c:v>
                </c:pt>
                <c:pt idx="54">
                  <c:v>285.65702812614711</c:v>
                </c:pt>
                <c:pt idx="55">
                  <c:v>286.72885183025249</c:v>
                </c:pt>
                <c:pt idx="56">
                  <c:v>287.69384099494789</c:v>
                </c:pt>
                <c:pt idx="57">
                  <c:v>288.56264440395313</c:v>
                </c:pt>
                <c:pt idx="58">
                  <c:v>289.34484941838713</c:v>
                </c:pt>
                <c:pt idx="59">
                  <c:v>290.049087774572</c:v>
                </c:pt>
                <c:pt idx="60">
                  <c:v>290.68313083639106</c:v>
                </c:pt>
                <c:pt idx="61">
                  <c:v>291.25397535332246</c:v>
                </c:pt>
                <c:pt idx="62">
                  <c:v>291.76792067049973</c:v>
                </c:pt>
                <c:pt idx="63">
                  <c:v>292.23063824282275</c:v>
                </c:pt>
                <c:pt idx="64">
                  <c:v>292.64723422021677</c:v>
                </c:pt>
                <c:pt idx="65">
                  <c:v>293.02230579467539</c:v>
                </c:pt>
                <c:pt idx="66">
                  <c:v>293.35999193088554</c:v>
                </c:pt>
                <c:pt idx="67">
                  <c:v>293.66401904025298</c:v>
                </c:pt>
                <c:pt idx="68">
                  <c:v>293.93774210234744</c:v>
                </c:pt>
                <c:pt idx="69">
                  <c:v>294.18418168754852</c:v>
                </c:pt>
                <c:pt idx="70">
                  <c:v>294.40605728944104</c:v>
                </c:pt>
                <c:pt idx="71">
                  <c:v>294.60581733478841</c:v>
                </c:pt>
                <c:pt idx="72">
                  <c:v>294.78566620224768</c:v>
                </c:pt>
                <c:pt idx="73">
                  <c:v>294.94758854798056</c:v>
                </c:pt>
                <c:pt idx="74">
                  <c:v>295.09337120659859</c:v>
                </c:pt>
                <c:pt idx="75">
                  <c:v>295.22462290912023</c:v>
                </c:pt>
                <c:pt idx="76">
                  <c:v>295.34279203553166</c:v>
                </c:pt>
                <c:pt idx="77">
                  <c:v>295.44918259785243</c:v>
                </c:pt>
                <c:pt idx="78">
                  <c:v>295.5449686300816</c:v>
                </c:pt>
                <c:pt idx="79">
                  <c:v>295.63120714381876</c:v>
                </c:pt>
                <c:pt idx="80">
                  <c:v>295.7088497925277</c:v>
                </c:pt>
                <c:pt idx="81">
                  <c:v>295.77875337315891</c:v>
                </c:pt>
                <c:pt idx="82">
                  <c:v>295.84168928101781</c:v>
                </c:pt>
                <c:pt idx="83">
                  <c:v>295.89835202221434</c:v>
                </c:pt>
                <c:pt idx="84">
                  <c:v>295.94936687763061</c:v>
                </c:pt>
                <c:pt idx="85">
                  <c:v>295.99529680297803</c:v>
                </c:pt>
                <c:pt idx="86">
                  <c:v>296.03664864108885</c:v>
                </c:pt>
                <c:pt idx="87">
                  <c:v>296.07387871499407</c:v>
                </c:pt>
                <c:pt idx="88">
                  <c:v>296.10739786350865</c:v>
                </c:pt>
                <c:pt idx="89">
                  <c:v>296.13757597489251</c:v>
                </c:pt>
                <c:pt idx="90">
                  <c:v>296.16474606861675</c:v>
                </c:pt>
                <c:pt idx="91">
                  <c:v>296.18920797027766</c:v>
                </c:pt>
                <c:pt idx="92">
                  <c:v>296.21123162021206</c:v>
                </c:pt>
                <c:pt idx="93">
                  <c:v>296.23106005232484</c:v>
                </c:pt>
                <c:pt idx="94">
                  <c:v>296.24891207600041</c:v>
                </c:pt>
                <c:pt idx="95">
                  <c:v>296.26498469069332</c:v>
                </c:pt>
                <c:pt idx="96">
                  <c:v>296.27945525984347</c:v>
                </c:pt>
                <c:pt idx="97">
                  <c:v>296.2924834681051</c:v>
                </c:pt>
                <c:pt idx="98">
                  <c:v>296.30421308348838</c:v>
                </c:pt>
                <c:pt idx="99">
                  <c:v>296.31477354385851</c:v>
                </c:pt>
                <c:pt idx="100">
                  <c:v>296.32428138529951</c:v>
                </c:pt>
                <c:pt idx="101">
                  <c:v>296.33284152810569</c:v>
                </c:pt>
                <c:pt idx="102">
                  <c:v>296.34054843459097</c:v>
                </c:pt>
                <c:pt idx="103">
                  <c:v>296.34748715149289</c:v>
                </c:pt>
                <c:pt idx="104">
                  <c:v>296.35373424847501</c:v>
                </c:pt>
                <c:pt idx="105">
                  <c:v>296.35935866308301</c:v>
                </c:pt>
                <c:pt idx="106">
                  <c:v>296.36442246147976</c:v>
                </c:pt>
                <c:pt idx="107">
                  <c:v>296.36898152335374</c:v>
                </c:pt>
                <c:pt idx="108">
                  <c:v>296.37308615855892</c:v>
                </c:pt>
                <c:pt idx="109">
                  <c:v>296.37678166229045</c:v>
                </c:pt>
                <c:pt idx="110">
                  <c:v>296.38010881492318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901-45B0-968C-76084D529E81}"/>
            </c:ext>
          </c:extLst>
        </c:ser>
        <c:ser>
          <c:idx val="7"/>
          <c:order val="7"/>
          <c:tx>
            <c:v>Toleranz GK +5% PEmax - 80 ms</c:v>
          </c:tx>
          <c:spPr>
            <a:ln w="190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Diagramm!$C$3:$C$113</c:f>
              <c:numCache>
                <c:formatCode>General</c:formatCode>
                <c:ptCount val="1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0.72000000000000008</c:v>
                </c:pt>
                <c:pt idx="9">
                  <c:v>0.82000000000000006</c:v>
                </c:pt>
                <c:pt idx="10">
                  <c:v>0.92</c:v>
                </c:pt>
                <c:pt idx="11">
                  <c:v>1.02</c:v>
                </c:pt>
                <c:pt idx="12">
                  <c:v>1.1199999999999999</c:v>
                </c:pt>
                <c:pt idx="13">
                  <c:v>1.22</c:v>
                </c:pt>
                <c:pt idx="14">
                  <c:v>1.3199999999999998</c:v>
                </c:pt>
                <c:pt idx="15">
                  <c:v>1.42</c:v>
                </c:pt>
                <c:pt idx="16">
                  <c:v>1.52</c:v>
                </c:pt>
                <c:pt idx="17">
                  <c:v>1.6199999999999999</c:v>
                </c:pt>
                <c:pt idx="18">
                  <c:v>1.72</c:v>
                </c:pt>
                <c:pt idx="19">
                  <c:v>1.8199999999999998</c:v>
                </c:pt>
                <c:pt idx="20">
                  <c:v>1.92</c:v>
                </c:pt>
                <c:pt idx="21">
                  <c:v>2.02</c:v>
                </c:pt>
                <c:pt idx="22">
                  <c:v>2.12</c:v>
                </c:pt>
                <c:pt idx="23">
                  <c:v>2.2199999999999998</c:v>
                </c:pt>
                <c:pt idx="24">
                  <c:v>2.3199999999999998</c:v>
                </c:pt>
                <c:pt idx="25">
                  <c:v>2.42</c:v>
                </c:pt>
                <c:pt idx="26">
                  <c:v>2.52</c:v>
                </c:pt>
                <c:pt idx="27">
                  <c:v>2.62</c:v>
                </c:pt>
                <c:pt idx="28">
                  <c:v>2.7199999999999998</c:v>
                </c:pt>
                <c:pt idx="29">
                  <c:v>2.82</c:v>
                </c:pt>
                <c:pt idx="30">
                  <c:v>2.92</c:v>
                </c:pt>
                <c:pt idx="31">
                  <c:v>3.02</c:v>
                </c:pt>
                <c:pt idx="32">
                  <c:v>3.12</c:v>
                </c:pt>
                <c:pt idx="33">
                  <c:v>3.2199999999999998</c:v>
                </c:pt>
                <c:pt idx="34">
                  <c:v>3.32</c:v>
                </c:pt>
                <c:pt idx="35">
                  <c:v>3.42</c:v>
                </c:pt>
                <c:pt idx="36">
                  <c:v>3.52</c:v>
                </c:pt>
                <c:pt idx="37">
                  <c:v>3.62</c:v>
                </c:pt>
                <c:pt idx="38">
                  <c:v>3.7199999999999998</c:v>
                </c:pt>
                <c:pt idx="39">
                  <c:v>3.82</c:v>
                </c:pt>
                <c:pt idx="40">
                  <c:v>3.92</c:v>
                </c:pt>
                <c:pt idx="41">
                  <c:v>4.0199999999999996</c:v>
                </c:pt>
                <c:pt idx="42">
                  <c:v>4.12</c:v>
                </c:pt>
                <c:pt idx="43">
                  <c:v>4.22</c:v>
                </c:pt>
                <c:pt idx="44">
                  <c:v>4.32</c:v>
                </c:pt>
                <c:pt idx="45">
                  <c:v>4.42</c:v>
                </c:pt>
                <c:pt idx="46">
                  <c:v>4.5199999999999996</c:v>
                </c:pt>
                <c:pt idx="47">
                  <c:v>4.62</c:v>
                </c:pt>
                <c:pt idx="48">
                  <c:v>4.72</c:v>
                </c:pt>
                <c:pt idx="49">
                  <c:v>4.82</c:v>
                </c:pt>
                <c:pt idx="50">
                  <c:v>4.92</c:v>
                </c:pt>
                <c:pt idx="51">
                  <c:v>5.0199999999999996</c:v>
                </c:pt>
                <c:pt idx="52">
                  <c:v>5.12</c:v>
                </c:pt>
                <c:pt idx="53">
                  <c:v>5.22</c:v>
                </c:pt>
                <c:pt idx="54">
                  <c:v>5.32</c:v>
                </c:pt>
                <c:pt idx="55">
                  <c:v>5.42</c:v>
                </c:pt>
                <c:pt idx="56">
                  <c:v>5.52</c:v>
                </c:pt>
                <c:pt idx="57">
                  <c:v>5.62</c:v>
                </c:pt>
                <c:pt idx="58">
                  <c:v>5.72</c:v>
                </c:pt>
                <c:pt idx="59">
                  <c:v>5.82</c:v>
                </c:pt>
                <c:pt idx="60">
                  <c:v>5.92</c:v>
                </c:pt>
                <c:pt idx="61">
                  <c:v>6.02</c:v>
                </c:pt>
                <c:pt idx="62">
                  <c:v>6.12</c:v>
                </c:pt>
                <c:pt idx="63">
                  <c:v>6.22</c:v>
                </c:pt>
                <c:pt idx="64">
                  <c:v>6.32</c:v>
                </c:pt>
                <c:pt idx="65">
                  <c:v>6.42</c:v>
                </c:pt>
                <c:pt idx="66">
                  <c:v>6.52</c:v>
                </c:pt>
                <c:pt idx="67">
                  <c:v>6.62</c:v>
                </c:pt>
                <c:pt idx="68">
                  <c:v>6.72</c:v>
                </c:pt>
                <c:pt idx="69">
                  <c:v>6.82</c:v>
                </c:pt>
                <c:pt idx="70">
                  <c:v>6.92</c:v>
                </c:pt>
                <c:pt idx="71">
                  <c:v>7.02</c:v>
                </c:pt>
                <c:pt idx="72">
                  <c:v>7.12</c:v>
                </c:pt>
                <c:pt idx="73">
                  <c:v>7.22</c:v>
                </c:pt>
                <c:pt idx="74">
                  <c:v>7.32</c:v>
                </c:pt>
                <c:pt idx="75">
                  <c:v>7.42</c:v>
                </c:pt>
                <c:pt idx="76">
                  <c:v>7.52</c:v>
                </c:pt>
                <c:pt idx="77">
                  <c:v>7.62</c:v>
                </c:pt>
                <c:pt idx="78">
                  <c:v>7.72</c:v>
                </c:pt>
                <c:pt idx="79">
                  <c:v>7.82</c:v>
                </c:pt>
                <c:pt idx="80">
                  <c:v>7.92</c:v>
                </c:pt>
                <c:pt idx="81">
                  <c:v>8.02</c:v>
                </c:pt>
                <c:pt idx="82">
                  <c:v>8.1199999999999992</c:v>
                </c:pt>
                <c:pt idx="83">
                  <c:v>8.2200000000000006</c:v>
                </c:pt>
                <c:pt idx="84">
                  <c:v>8.32</c:v>
                </c:pt>
                <c:pt idx="85">
                  <c:v>8.42</c:v>
                </c:pt>
                <c:pt idx="86">
                  <c:v>8.52</c:v>
                </c:pt>
                <c:pt idx="87">
                  <c:v>8.6199999999999992</c:v>
                </c:pt>
                <c:pt idx="88">
                  <c:v>8.7200000000000006</c:v>
                </c:pt>
                <c:pt idx="89">
                  <c:v>8.82</c:v>
                </c:pt>
                <c:pt idx="90">
                  <c:v>8.92</c:v>
                </c:pt>
                <c:pt idx="91">
                  <c:v>9.02</c:v>
                </c:pt>
                <c:pt idx="92">
                  <c:v>9.1199999999999992</c:v>
                </c:pt>
                <c:pt idx="93">
                  <c:v>9.2200000000000006</c:v>
                </c:pt>
                <c:pt idx="94">
                  <c:v>9.32</c:v>
                </c:pt>
                <c:pt idx="95">
                  <c:v>9.42</c:v>
                </c:pt>
                <c:pt idx="96">
                  <c:v>9.52</c:v>
                </c:pt>
                <c:pt idx="97">
                  <c:v>9.6199999999999992</c:v>
                </c:pt>
                <c:pt idx="98">
                  <c:v>9.7200000000000006</c:v>
                </c:pt>
                <c:pt idx="99">
                  <c:v>9.82</c:v>
                </c:pt>
                <c:pt idx="100">
                  <c:v>9.92</c:v>
                </c:pt>
                <c:pt idx="101">
                  <c:v>10.02</c:v>
                </c:pt>
                <c:pt idx="102">
                  <c:v>10.119999999999999</c:v>
                </c:pt>
                <c:pt idx="103">
                  <c:v>10.220000000000001</c:v>
                </c:pt>
                <c:pt idx="104">
                  <c:v>10.32</c:v>
                </c:pt>
                <c:pt idx="105">
                  <c:v>10.42</c:v>
                </c:pt>
                <c:pt idx="106">
                  <c:v>10.52</c:v>
                </c:pt>
                <c:pt idx="107">
                  <c:v>10.62</c:v>
                </c:pt>
                <c:pt idx="108">
                  <c:v>10.72</c:v>
                </c:pt>
                <c:pt idx="109">
                  <c:v>10.82</c:v>
                </c:pt>
                <c:pt idx="110">
                  <c:v>10.92</c:v>
                </c:pt>
              </c:numCache>
            </c:numRef>
          </c:xVal>
          <c:yVal>
            <c:numRef>
              <c:f>Diagramm!$F$3:$F$113</c:f>
              <c:numCache>
                <c:formatCode>General</c:formatCode>
                <c:ptCount val="111"/>
                <c:pt idx="0">
                  <c:v>-950</c:v>
                </c:pt>
                <c:pt idx="1">
                  <c:v>-950</c:v>
                </c:pt>
                <c:pt idx="2">
                  <c:v>-950</c:v>
                </c:pt>
                <c:pt idx="3">
                  <c:v>-950</c:v>
                </c:pt>
                <c:pt idx="4">
                  <c:v>-950</c:v>
                </c:pt>
                <c:pt idx="5">
                  <c:v>-950</c:v>
                </c:pt>
                <c:pt idx="6">
                  <c:v>-950</c:v>
                </c:pt>
                <c:pt idx="7">
                  <c:v>-950</c:v>
                </c:pt>
                <c:pt idx="8">
                  <c:v>-950.00000000000023</c:v>
                </c:pt>
                <c:pt idx="9">
                  <c:v>-815.79592435641121</c:v>
                </c:pt>
                <c:pt idx="10">
                  <c:v>-694.96870402346622</c:v>
                </c:pt>
                <c:pt idx="11">
                  <c:v>-586.18499456178165</c:v>
                </c:pt>
                <c:pt idx="12">
                  <c:v>-488.24435327552783</c:v>
                </c:pt>
                <c:pt idx="13">
                  <c:v>-400.06599216768831</c:v>
                </c:pt>
                <c:pt idx="14">
                  <c:v>-320.67685130083368</c:v>
                </c:pt>
                <c:pt idx="15">
                  <c:v>-249.20086095134883</c:v>
                </c:pt>
                <c:pt idx="16">
                  <c:v>-184.84927406356832</c:v>
                </c:pt>
                <c:pt idx="17">
                  <c:v>-126.9119623211588</c:v>
                </c:pt>
                <c:pt idx="18">
                  <c:v>-74.749579786742231</c:v>
                </c:pt>
                <c:pt idx="19">
                  <c:v>-27.786507634481609</c:v>
                </c:pt>
                <c:pt idx="20">
                  <c:v>14.495497880186917</c:v>
                </c:pt>
                <c:pt idx="21">
                  <c:v>52.563024309170657</c:v>
                </c:pt>
                <c:pt idx="22">
                  <c:v>86.836151867385524</c:v>
                </c:pt>
                <c:pt idx="23">
                  <c:v>117.69308907377331</c:v>
                </c:pt>
                <c:pt idx="24">
                  <c:v>145.47434633258894</c:v>
                </c:pt>
                <c:pt idx="25">
                  <c:v>170.48649351097833</c:v>
                </c:pt>
                <c:pt idx="26">
                  <c:v>193.00554297821921</c:v>
                </c:pt>
                <c:pt idx="27">
                  <c:v>213.27999543890931</c:v>
                </c:pt>
                <c:pt idx="28">
                  <c:v>231.53358217127797</c:v>
                </c:pt>
                <c:pt idx="29">
                  <c:v>247.96773393158489</c:v>
                </c:pt>
                <c:pt idx="30">
                  <c:v>262.76380376929342</c:v>
                </c:pt>
                <c:pt idx="31">
                  <c:v>276.08506828208147</c:v>
                </c:pt>
                <c:pt idx="32">
                  <c:v>288.07852939480267</c:v>
                </c:pt>
                <c:pt idx="33">
                  <c:v>298.87653654527026</c:v>
                </c:pt>
                <c:pt idx="34">
                  <c:v>308.59824717789814</c:v>
                </c:pt>
                <c:pt idx="35">
                  <c:v>317.35094166194068</c:v>
                </c:pt>
                <c:pt idx="36">
                  <c:v>325.23120714462971</c:v>
                </c:pt>
                <c:pt idx="37">
                  <c:v>332.3260034031847</c:v>
                </c:pt>
                <c:pt idx="38">
                  <c:v>338.71362245751504</c:v>
                </c:pt>
                <c:pt idx="39">
                  <c:v>344.464552533068</c:v>
                </c:pt>
                <c:pt idx="40">
                  <c:v>349.64225590776721</c:v>
                </c:pt>
                <c:pt idx="41">
                  <c:v>354.30386922668652</c:v>
                </c:pt>
                <c:pt idx="42">
                  <c:v>358.50083401252436</c:v>
                </c:pt>
                <c:pt idx="43">
                  <c:v>362.27946432964518</c:v>
                </c:pt>
                <c:pt idx="44">
                  <c:v>365.68145786593698</c:v>
                </c:pt>
                <c:pt idx="45">
                  <c:v>368.74435607234045</c:v>
                </c:pt>
                <c:pt idx="46">
                  <c:v>371.50195843775094</c:v>
                </c:pt>
                <c:pt idx="47">
                  <c:v>373.98469547087194</c:v>
                </c:pt>
                <c:pt idx="48">
                  <c:v>376.21996450492384</c:v>
                </c:pt>
                <c:pt idx="49">
                  <c:v>378.23243203085849</c:v>
                </c:pt>
                <c:pt idx="50">
                  <c:v>380.04430589536594</c:v>
                </c:pt>
                <c:pt idx="51">
                  <c:v>381.67558036741514</c:v>
                </c:pt>
                <c:pt idx="52">
                  <c:v>383.14425677767002</c:v>
                </c:pt>
                <c:pt idx="53">
                  <c:v>384.46654216556647</c:v>
                </c:pt>
                <c:pt idx="54">
                  <c:v>385.65702812614711</c:v>
                </c:pt>
                <c:pt idx="55">
                  <c:v>386.72885183025249</c:v>
                </c:pt>
                <c:pt idx="56">
                  <c:v>387.69384099494789</c:v>
                </c:pt>
                <c:pt idx="57">
                  <c:v>388.56264440395313</c:v>
                </c:pt>
                <c:pt idx="58">
                  <c:v>389.34484941838713</c:v>
                </c:pt>
                <c:pt idx="59">
                  <c:v>390.049087774572</c:v>
                </c:pt>
                <c:pt idx="60">
                  <c:v>390.68313083639106</c:v>
                </c:pt>
                <c:pt idx="61">
                  <c:v>391.25397535332246</c:v>
                </c:pt>
                <c:pt idx="62">
                  <c:v>391.76792067049973</c:v>
                </c:pt>
                <c:pt idx="63">
                  <c:v>392.23063824282275</c:v>
                </c:pt>
                <c:pt idx="64">
                  <c:v>392.64723422021677</c:v>
                </c:pt>
                <c:pt idx="65">
                  <c:v>393.02230579467539</c:v>
                </c:pt>
                <c:pt idx="66">
                  <c:v>393.35999193088554</c:v>
                </c:pt>
                <c:pt idx="67">
                  <c:v>393.66401904025298</c:v>
                </c:pt>
                <c:pt idx="68">
                  <c:v>393.93774210234744</c:v>
                </c:pt>
                <c:pt idx="69">
                  <c:v>394.18418168754852</c:v>
                </c:pt>
                <c:pt idx="70">
                  <c:v>394.40605728944104</c:v>
                </c:pt>
                <c:pt idx="71">
                  <c:v>394.60581733478841</c:v>
                </c:pt>
                <c:pt idx="72">
                  <c:v>394.78566620224768</c:v>
                </c:pt>
                <c:pt idx="73">
                  <c:v>394.94758854798056</c:v>
                </c:pt>
                <c:pt idx="74">
                  <c:v>395.09337120659859</c:v>
                </c:pt>
                <c:pt idx="75">
                  <c:v>395.22462290912023</c:v>
                </c:pt>
                <c:pt idx="76">
                  <c:v>395.34279203553166</c:v>
                </c:pt>
                <c:pt idx="77">
                  <c:v>395.44918259785243</c:v>
                </c:pt>
                <c:pt idx="78">
                  <c:v>395.5449686300816</c:v>
                </c:pt>
                <c:pt idx="79">
                  <c:v>395.63120714381876</c:v>
                </c:pt>
                <c:pt idx="80">
                  <c:v>395.7088497925277</c:v>
                </c:pt>
                <c:pt idx="81">
                  <c:v>395.77875337315891</c:v>
                </c:pt>
                <c:pt idx="82">
                  <c:v>395.84168928101781</c:v>
                </c:pt>
                <c:pt idx="83">
                  <c:v>395.89835202221434</c:v>
                </c:pt>
                <c:pt idx="84">
                  <c:v>395.94936687763061</c:v>
                </c:pt>
                <c:pt idx="85">
                  <c:v>395.99529680297803</c:v>
                </c:pt>
                <c:pt idx="86">
                  <c:v>396.03664864108885</c:v>
                </c:pt>
                <c:pt idx="87">
                  <c:v>396.07387871499407</c:v>
                </c:pt>
                <c:pt idx="88">
                  <c:v>396.10739786350865</c:v>
                </c:pt>
                <c:pt idx="89">
                  <c:v>396.13757597489251</c:v>
                </c:pt>
                <c:pt idx="90">
                  <c:v>396.16474606861675</c:v>
                </c:pt>
                <c:pt idx="91">
                  <c:v>396.18920797027766</c:v>
                </c:pt>
                <c:pt idx="92">
                  <c:v>396.21123162021206</c:v>
                </c:pt>
                <c:pt idx="93">
                  <c:v>396.23106005232484</c:v>
                </c:pt>
                <c:pt idx="94">
                  <c:v>396.24891207600041</c:v>
                </c:pt>
                <c:pt idx="95">
                  <c:v>396.26498469069332</c:v>
                </c:pt>
                <c:pt idx="96">
                  <c:v>396.27945525984347</c:v>
                </c:pt>
                <c:pt idx="97">
                  <c:v>396.2924834681051</c:v>
                </c:pt>
                <c:pt idx="98">
                  <c:v>396.30421308348838</c:v>
                </c:pt>
                <c:pt idx="99">
                  <c:v>396.31477354385851</c:v>
                </c:pt>
                <c:pt idx="100">
                  <c:v>396.32428138529951</c:v>
                </c:pt>
                <c:pt idx="101">
                  <c:v>396.33284152810569</c:v>
                </c:pt>
                <c:pt idx="102">
                  <c:v>396.34054843459097</c:v>
                </c:pt>
                <c:pt idx="103">
                  <c:v>396.34748715149289</c:v>
                </c:pt>
                <c:pt idx="104">
                  <c:v>396.35373424847501</c:v>
                </c:pt>
                <c:pt idx="105">
                  <c:v>396.35935866308301</c:v>
                </c:pt>
                <c:pt idx="106">
                  <c:v>396.36442246147976</c:v>
                </c:pt>
                <c:pt idx="107">
                  <c:v>396.36898152335374</c:v>
                </c:pt>
                <c:pt idx="108">
                  <c:v>396.37308615855892</c:v>
                </c:pt>
                <c:pt idx="109">
                  <c:v>396.37678166229045</c:v>
                </c:pt>
                <c:pt idx="110">
                  <c:v>396.38010881492318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83-46D7-B2AC-EDAC03164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469208"/>
        <c:axId val="83946855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Sollzeitvorgabe</c:v>
                </c:tx>
                <c:spPr>
                  <a:ln w="25400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Diagramm!$C$3:$C$113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0</c:v>
                      </c:pt>
                      <c:pt idx="1">
                        <c:v>0.01</c:v>
                      </c:pt>
                      <c:pt idx="2">
                        <c:v>0.02</c:v>
                      </c:pt>
                      <c:pt idx="3">
                        <c:v>0.03</c:v>
                      </c:pt>
                      <c:pt idx="4">
                        <c:v>0.04</c:v>
                      </c:pt>
                      <c:pt idx="5">
                        <c:v>0.05</c:v>
                      </c:pt>
                      <c:pt idx="6">
                        <c:v>0.06</c:v>
                      </c:pt>
                      <c:pt idx="7">
                        <c:v>7.0000000000000007E-2</c:v>
                      </c:pt>
                      <c:pt idx="8">
                        <c:v>0.72000000000000008</c:v>
                      </c:pt>
                      <c:pt idx="9">
                        <c:v>0.82000000000000006</c:v>
                      </c:pt>
                      <c:pt idx="10">
                        <c:v>0.92</c:v>
                      </c:pt>
                      <c:pt idx="11">
                        <c:v>1.02</c:v>
                      </c:pt>
                      <c:pt idx="12">
                        <c:v>1.1199999999999999</c:v>
                      </c:pt>
                      <c:pt idx="13">
                        <c:v>1.22</c:v>
                      </c:pt>
                      <c:pt idx="14">
                        <c:v>1.3199999999999998</c:v>
                      </c:pt>
                      <c:pt idx="15">
                        <c:v>1.42</c:v>
                      </c:pt>
                      <c:pt idx="16">
                        <c:v>1.52</c:v>
                      </c:pt>
                      <c:pt idx="17">
                        <c:v>1.6199999999999999</c:v>
                      </c:pt>
                      <c:pt idx="18">
                        <c:v>1.72</c:v>
                      </c:pt>
                      <c:pt idx="19">
                        <c:v>1.8199999999999998</c:v>
                      </c:pt>
                      <c:pt idx="20">
                        <c:v>1.92</c:v>
                      </c:pt>
                      <c:pt idx="21">
                        <c:v>2.02</c:v>
                      </c:pt>
                      <c:pt idx="22">
                        <c:v>2.12</c:v>
                      </c:pt>
                      <c:pt idx="23">
                        <c:v>2.2199999999999998</c:v>
                      </c:pt>
                      <c:pt idx="24">
                        <c:v>2.3199999999999998</c:v>
                      </c:pt>
                      <c:pt idx="25">
                        <c:v>2.42</c:v>
                      </c:pt>
                      <c:pt idx="26">
                        <c:v>2.52</c:v>
                      </c:pt>
                      <c:pt idx="27">
                        <c:v>2.62</c:v>
                      </c:pt>
                      <c:pt idx="28">
                        <c:v>2.7199999999999998</c:v>
                      </c:pt>
                      <c:pt idx="29">
                        <c:v>2.82</c:v>
                      </c:pt>
                      <c:pt idx="30">
                        <c:v>2.92</c:v>
                      </c:pt>
                      <c:pt idx="31">
                        <c:v>3.02</c:v>
                      </c:pt>
                      <c:pt idx="32">
                        <c:v>3.12</c:v>
                      </c:pt>
                      <c:pt idx="33">
                        <c:v>3.2199999999999998</c:v>
                      </c:pt>
                      <c:pt idx="34">
                        <c:v>3.32</c:v>
                      </c:pt>
                      <c:pt idx="35">
                        <c:v>3.42</c:v>
                      </c:pt>
                      <c:pt idx="36">
                        <c:v>3.52</c:v>
                      </c:pt>
                      <c:pt idx="37">
                        <c:v>3.62</c:v>
                      </c:pt>
                      <c:pt idx="38">
                        <c:v>3.7199999999999998</c:v>
                      </c:pt>
                      <c:pt idx="39">
                        <c:v>3.82</c:v>
                      </c:pt>
                      <c:pt idx="40">
                        <c:v>3.92</c:v>
                      </c:pt>
                      <c:pt idx="41">
                        <c:v>4.0199999999999996</c:v>
                      </c:pt>
                      <c:pt idx="42">
                        <c:v>4.12</c:v>
                      </c:pt>
                      <c:pt idx="43">
                        <c:v>4.22</c:v>
                      </c:pt>
                      <c:pt idx="44">
                        <c:v>4.32</c:v>
                      </c:pt>
                      <c:pt idx="45">
                        <c:v>4.42</c:v>
                      </c:pt>
                      <c:pt idx="46">
                        <c:v>4.5199999999999996</c:v>
                      </c:pt>
                      <c:pt idx="47">
                        <c:v>4.62</c:v>
                      </c:pt>
                      <c:pt idx="48">
                        <c:v>4.72</c:v>
                      </c:pt>
                      <c:pt idx="49">
                        <c:v>4.82</c:v>
                      </c:pt>
                      <c:pt idx="50">
                        <c:v>4.92</c:v>
                      </c:pt>
                      <c:pt idx="51">
                        <c:v>5.0199999999999996</c:v>
                      </c:pt>
                      <c:pt idx="52">
                        <c:v>5.12</c:v>
                      </c:pt>
                      <c:pt idx="53">
                        <c:v>5.22</c:v>
                      </c:pt>
                      <c:pt idx="54">
                        <c:v>5.32</c:v>
                      </c:pt>
                      <c:pt idx="55">
                        <c:v>5.42</c:v>
                      </c:pt>
                      <c:pt idx="56">
                        <c:v>5.52</c:v>
                      </c:pt>
                      <c:pt idx="57">
                        <c:v>5.62</c:v>
                      </c:pt>
                      <c:pt idx="58">
                        <c:v>5.72</c:v>
                      </c:pt>
                      <c:pt idx="59">
                        <c:v>5.82</c:v>
                      </c:pt>
                      <c:pt idx="60">
                        <c:v>5.92</c:v>
                      </c:pt>
                      <c:pt idx="61">
                        <c:v>6.02</c:v>
                      </c:pt>
                      <c:pt idx="62">
                        <c:v>6.12</c:v>
                      </c:pt>
                      <c:pt idx="63">
                        <c:v>6.22</c:v>
                      </c:pt>
                      <c:pt idx="64">
                        <c:v>6.32</c:v>
                      </c:pt>
                      <c:pt idx="65">
                        <c:v>6.42</c:v>
                      </c:pt>
                      <c:pt idx="66">
                        <c:v>6.52</c:v>
                      </c:pt>
                      <c:pt idx="67">
                        <c:v>6.62</c:v>
                      </c:pt>
                      <c:pt idx="68">
                        <c:v>6.72</c:v>
                      </c:pt>
                      <c:pt idx="69">
                        <c:v>6.82</c:v>
                      </c:pt>
                      <c:pt idx="70">
                        <c:v>6.92</c:v>
                      </c:pt>
                      <c:pt idx="71">
                        <c:v>7.02</c:v>
                      </c:pt>
                      <c:pt idx="72">
                        <c:v>7.12</c:v>
                      </c:pt>
                      <c:pt idx="73">
                        <c:v>7.22</c:v>
                      </c:pt>
                      <c:pt idx="74">
                        <c:v>7.32</c:v>
                      </c:pt>
                      <c:pt idx="75">
                        <c:v>7.42</c:v>
                      </c:pt>
                      <c:pt idx="76">
                        <c:v>7.52</c:v>
                      </c:pt>
                      <c:pt idx="77">
                        <c:v>7.62</c:v>
                      </c:pt>
                      <c:pt idx="78">
                        <c:v>7.72</c:v>
                      </c:pt>
                      <c:pt idx="79">
                        <c:v>7.82</c:v>
                      </c:pt>
                      <c:pt idx="80">
                        <c:v>7.92</c:v>
                      </c:pt>
                      <c:pt idx="81">
                        <c:v>8.02</c:v>
                      </c:pt>
                      <c:pt idx="82">
                        <c:v>8.1199999999999992</c:v>
                      </c:pt>
                      <c:pt idx="83">
                        <c:v>8.2200000000000006</c:v>
                      </c:pt>
                      <c:pt idx="84">
                        <c:v>8.32</c:v>
                      </c:pt>
                      <c:pt idx="85">
                        <c:v>8.42</c:v>
                      </c:pt>
                      <c:pt idx="86">
                        <c:v>8.52</c:v>
                      </c:pt>
                      <c:pt idx="87">
                        <c:v>8.6199999999999992</c:v>
                      </c:pt>
                      <c:pt idx="88">
                        <c:v>8.7200000000000006</c:v>
                      </c:pt>
                      <c:pt idx="89">
                        <c:v>8.82</c:v>
                      </c:pt>
                      <c:pt idx="90">
                        <c:v>8.92</c:v>
                      </c:pt>
                      <c:pt idx="91">
                        <c:v>9.02</c:v>
                      </c:pt>
                      <c:pt idx="92">
                        <c:v>9.1199999999999992</c:v>
                      </c:pt>
                      <c:pt idx="93">
                        <c:v>9.2200000000000006</c:v>
                      </c:pt>
                      <c:pt idx="94">
                        <c:v>9.32</c:v>
                      </c:pt>
                      <c:pt idx="95">
                        <c:v>9.42</c:v>
                      </c:pt>
                      <c:pt idx="96">
                        <c:v>9.52</c:v>
                      </c:pt>
                      <c:pt idx="97">
                        <c:v>9.6199999999999992</c:v>
                      </c:pt>
                      <c:pt idx="98">
                        <c:v>9.7200000000000006</c:v>
                      </c:pt>
                      <c:pt idx="99">
                        <c:v>9.82</c:v>
                      </c:pt>
                      <c:pt idx="100">
                        <c:v>9.92</c:v>
                      </c:pt>
                      <c:pt idx="101">
                        <c:v>10.02</c:v>
                      </c:pt>
                      <c:pt idx="102">
                        <c:v>10.119999999999999</c:v>
                      </c:pt>
                      <c:pt idx="103">
                        <c:v>10.220000000000001</c:v>
                      </c:pt>
                      <c:pt idx="104">
                        <c:v>10.32</c:v>
                      </c:pt>
                      <c:pt idx="105">
                        <c:v>10.42</c:v>
                      </c:pt>
                      <c:pt idx="106">
                        <c:v>10.52</c:v>
                      </c:pt>
                      <c:pt idx="107">
                        <c:v>10.62</c:v>
                      </c:pt>
                      <c:pt idx="108">
                        <c:v>10.72</c:v>
                      </c:pt>
                      <c:pt idx="109">
                        <c:v>10.82</c:v>
                      </c:pt>
                      <c:pt idx="110">
                        <c:v>10.92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Diagramm!$B$3:$B$113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-1000</c:v>
                      </c:pt>
                      <c:pt idx="1">
                        <c:v>-1000</c:v>
                      </c:pt>
                      <c:pt idx="2">
                        <c:v>-1000</c:v>
                      </c:pt>
                      <c:pt idx="3">
                        <c:v>-1000</c:v>
                      </c:pt>
                      <c:pt idx="4">
                        <c:v>-1000</c:v>
                      </c:pt>
                      <c:pt idx="5">
                        <c:v>-1000</c:v>
                      </c:pt>
                      <c:pt idx="6">
                        <c:v>-1000</c:v>
                      </c:pt>
                      <c:pt idx="7">
                        <c:v>-1000</c:v>
                      </c:pt>
                      <c:pt idx="8">
                        <c:v>-1000.0000000000002</c:v>
                      </c:pt>
                      <c:pt idx="9">
                        <c:v>-865.79592435641121</c:v>
                      </c:pt>
                      <c:pt idx="10">
                        <c:v>-744.96870402346622</c:v>
                      </c:pt>
                      <c:pt idx="11">
                        <c:v>-636.18499456178165</c:v>
                      </c:pt>
                      <c:pt idx="12">
                        <c:v>-538.24435327552783</c:v>
                      </c:pt>
                      <c:pt idx="13">
                        <c:v>-450.06599216768831</c:v>
                      </c:pt>
                      <c:pt idx="14">
                        <c:v>-370.67685130083368</c:v>
                      </c:pt>
                      <c:pt idx="15">
                        <c:v>-299.20086095134883</c:v>
                      </c:pt>
                      <c:pt idx="16">
                        <c:v>-234.84927406356832</c:v>
                      </c:pt>
                      <c:pt idx="17">
                        <c:v>-176.9119623211588</c:v>
                      </c:pt>
                      <c:pt idx="18">
                        <c:v>-124.74957978674223</c:v>
                      </c:pt>
                      <c:pt idx="19">
                        <c:v>-77.786507634481609</c:v>
                      </c:pt>
                      <c:pt idx="20">
                        <c:v>-35.504502119813083</c:v>
                      </c:pt>
                      <c:pt idx="21">
                        <c:v>2.5630243091706575</c:v>
                      </c:pt>
                      <c:pt idx="22">
                        <c:v>36.836151867385524</c:v>
                      </c:pt>
                      <c:pt idx="23">
                        <c:v>67.693089073773308</c:v>
                      </c:pt>
                      <c:pt idx="24">
                        <c:v>95.474346332588937</c:v>
                      </c:pt>
                      <c:pt idx="25">
                        <c:v>120.48649351097833</c:v>
                      </c:pt>
                      <c:pt idx="26">
                        <c:v>143.00554297821921</c:v>
                      </c:pt>
                      <c:pt idx="27">
                        <c:v>163.27999543890931</c:v>
                      </c:pt>
                      <c:pt idx="28">
                        <c:v>181.53358217127797</c:v>
                      </c:pt>
                      <c:pt idx="29">
                        <c:v>197.96773393158489</c:v>
                      </c:pt>
                      <c:pt idx="30">
                        <c:v>212.76380376929342</c:v>
                      </c:pt>
                      <c:pt idx="31">
                        <c:v>226.08506828208147</c:v>
                      </c:pt>
                      <c:pt idx="32">
                        <c:v>238.07852939480267</c:v>
                      </c:pt>
                      <c:pt idx="33">
                        <c:v>248.87653654527026</c:v>
                      </c:pt>
                      <c:pt idx="34">
                        <c:v>258.59824717789814</c:v>
                      </c:pt>
                      <c:pt idx="35">
                        <c:v>267.35094166194068</c:v>
                      </c:pt>
                      <c:pt idx="36">
                        <c:v>275.23120714462971</c:v>
                      </c:pt>
                      <c:pt idx="37">
                        <c:v>282.3260034031847</c:v>
                      </c:pt>
                      <c:pt idx="38">
                        <c:v>288.71362245751504</c:v>
                      </c:pt>
                      <c:pt idx="39">
                        <c:v>294.464552533068</c:v>
                      </c:pt>
                      <c:pt idx="40">
                        <c:v>299.64225590776721</c:v>
                      </c:pt>
                      <c:pt idx="41">
                        <c:v>304.30386922668652</c:v>
                      </c:pt>
                      <c:pt idx="42">
                        <c:v>308.50083401252436</c:v>
                      </c:pt>
                      <c:pt idx="43">
                        <c:v>312.27946432964518</c:v>
                      </c:pt>
                      <c:pt idx="44">
                        <c:v>315.68145786593698</c:v>
                      </c:pt>
                      <c:pt idx="45">
                        <c:v>318.74435607234045</c:v>
                      </c:pt>
                      <c:pt idx="46">
                        <c:v>321.50195843775094</c:v>
                      </c:pt>
                      <c:pt idx="47">
                        <c:v>323.98469547087194</c:v>
                      </c:pt>
                      <c:pt idx="48">
                        <c:v>326.21996450492384</c:v>
                      </c:pt>
                      <c:pt idx="49">
                        <c:v>328.23243203085849</c:v>
                      </c:pt>
                      <c:pt idx="50">
                        <c:v>330.04430589536594</c:v>
                      </c:pt>
                      <c:pt idx="51">
                        <c:v>331.67558036741514</c:v>
                      </c:pt>
                      <c:pt idx="52">
                        <c:v>333.14425677767002</c:v>
                      </c:pt>
                      <c:pt idx="53">
                        <c:v>334.46654216556647</c:v>
                      </c:pt>
                      <c:pt idx="54">
                        <c:v>335.65702812614711</c:v>
                      </c:pt>
                      <c:pt idx="55">
                        <c:v>336.72885183025249</c:v>
                      </c:pt>
                      <c:pt idx="56">
                        <c:v>337.69384099494789</c:v>
                      </c:pt>
                      <c:pt idx="57">
                        <c:v>338.56264440395313</c:v>
                      </c:pt>
                      <c:pt idx="58">
                        <c:v>339.34484941838713</c:v>
                      </c:pt>
                      <c:pt idx="59">
                        <c:v>340.049087774572</c:v>
                      </c:pt>
                      <c:pt idx="60">
                        <c:v>340.68313083639106</c:v>
                      </c:pt>
                      <c:pt idx="61">
                        <c:v>341.25397535332246</c:v>
                      </c:pt>
                      <c:pt idx="62">
                        <c:v>341.76792067049973</c:v>
                      </c:pt>
                      <c:pt idx="63">
                        <c:v>342.23063824282275</c:v>
                      </c:pt>
                      <c:pt idx="64">
                        <c:v>342.64723422021677</c:v>
                      </c:pt>
                      <c:pt idx="65">
                        <c:v>343.02230579467539</c:v>
                      </c:pt>
                      <c:pt idx="66">
                        <c:v>343.35999193088554</c:v>
                      </c:pt>
                      <c:pt idx="67">
                        <c:v>343.66401904025298</c:v>
                      </c:pt>
                      <c:pt idx="68">
                        <c:v>343.93774210234744</c:v>
                      </c:pt>
                      <c:pt idx="69">
                        <c:v>344.18418168754852</c:v>
                      </c:pt>
                      <c:pt idx="70">
                        <c:v>344.40605728944104</c:v>
                      </c:pt>
                      <c:pt idx="71">
                        <c:v>344.60581733478841</c:v>
                      </c:pt>
                      <c:pt idx="72">
                        <c:v>344.78566620224768</c:v>
                      </c:pt>
                      <c:pt idx="73">
                        <c:v>344.94758854798056</c:v>
                      </c:pt>
                      <c:pt idx="74">
                        <c:v>345.09337120659859</c:v>
                      </c:pt>
                      <c:pt idx="75">
                        <c:v>345.22462290912023</c:v>
                      </c:pt>
                      <c:pt idx="76">
                        <c:v>345.34279203553166</c:v>
                      </c:pt>
                      <c:pt idx="77">
                        <c:v>345.44918259785243</c:v>
                      </c:pt>
                      <c:pt idx="78">
                        <c:v>345.5449686300816</c:v>
                      </c:pt>
                      <c:pt idx="79">
                        <c:v>345.63120714381876</c:v>
                      </c:pt>
                      <c:pt idx="80">
                        <c:v>345.7088497925277</c:v>
                      </c:pt>
                      <c:pt idx="81">
                        <c:v>345.77875337315891</c:v>
                      </c:pt>
                      <c:pt idx="82">
                        <c:v>345.84168928101781</c:v>
                      </c:pt>
                      <c:pt idx="83">
                        <c:v>345.89835202221434</c:v>
                      </c:pt>
                      <c:pt idx="84">
                        <c:v>345.94936687763061</c:v>
                      </c:pt>
                      <c:pt idx="85">
                        <c:v>345.99529680297803</c:v>
                      </c:pt>
                      <c:pt idx="86">
                        <c:v>346.03664864108885</c:v>
                      </c:pt>
                      <c:pt idx="87">
                        <c:v>346.07387871499407</c:v>
                      </c:pt>
                      <c:pt idx="88">
                        <c:v>346.10739786350865</c:v>
                      </c:pt>
                      <c:pt idx="89">
                        <c:v>346.13757597489251</c:v>
                      </c:pt>
                      <c:pt idx="90">
                        <c:v>346.16474606861675</c:v>
                      </c:pt>
                      <c:pt idx="91">
                        <c:v>346.18920797027766</c:v>
                      </c:pt>
                      <c:pt idx="92">
                        <c:v>346.21123162021206</c:v>
                      </c:pt>
                      <c:pt idx="93">
                        <c:v>346.23106005232484</c:v>
                      </c:pt>
                      <c:pt idx="94">
                        <c:v>346.24891207600041</c:v>
                      </c:pt>
                      <c:pt idx="95">
                        <c:v>346.26498469069332</c:v>
                      </c:pt>
                      <c:pt idx="96">
                        <c:v>346.27945525984347</c:v>
                      </c:pt>
                      <c:pt idx="97">
                        <c:v>346.2924834681051</c:v>
                      </c:pt>
                      <c:pt idx="98">
                        <c:v>346.30421308348838</c:v>
                      </c:pt>
                      <c:pt idx="99">
                        <c:v>346.31477354385851</c:v>
                      </c:pt>
                      <c:pt idx="100">
                        <c:v>346.32428138529951</c:v>
                      </c:pt>
                      <c:pt idx="101">
                        <c:v>346.33284152810569</c:v>
                      </c:pt>
                      <c:pt idx="102">
                        <c:v>346.34054843459097</c:v>
                      </c:pt>
                      <c:pt idx="103">
                        <c:v>346.34748715149289</c:v>
                      </c:pt>
                      <c:pt idx="104">
                        <c:v>346.35373424847501</c:v>
                      </c:pt>
                      <c:pt idx="105">
                        <c:v>346.35935866308301</c:v>
                      </c:pt>
                      <c:pt idx="106">
                        <c:v>346.36442246147976</c:v>
                      </c:pt>
                      <c:pt idx="107">
                        <c:v>346.36898152335374</c:v>
                      </c:pt>
                      <c:pt idx="108">
                        <c:v>346.37308615855892</c:v>
                      </c:pt>
                      <c:pt idx="109">
                        <c:v>346.37678166229045</c:v>
                      </c:pt>
                      <c:pt idx="110">
                        <c:v>346.38010881492318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7B89-4771-9584-5C9F93349C3F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maximal zulässige Zeitvorgabe</c:v>
                </c:tx>
                <c:spPr>
                  <a:ln w="2540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Diagramm!$D$3:$D$113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0</c:v>
                      </c:pt>
                      <c:pt idx="1">
                        <c:v>0.01</c:v>
                      </c:pt>
                      <c:pt idx="2">
                        <c:v>0.02</c:v>
                      </c:pt>
                      <c:pt idx="3">
                        <c:v>0.03</c:v>
                      </c:pt>
                      <c:pt idx="4">
                        <c:v>0.04</c:v>
                      </c:pt>
                      <c:pt idx="5">
                        <c:v>0.05</c:v>
                      </c:pt>
                      <c:pt idx="6">
                        <c:v>0.06</c:v>
                      </c:pt>
                      <c:pt idx="7">
                        <c:v>7.0000000000000007E-2</c:v>
                      </c:pt>
                      <c:pt idx="8">
                        <c:v>0.92000000000000015</c:v>
                      </c:pt>
                      <c:pt idx="9">
                        <c:v>1.02</c:v>
                      </c:pt>
                      <c:pt idx="10">
                        <c:v>1.1200000000000001</c:v>
                      </c:pt>
                      <c:pt idx="11">
                        <c:v>1.22</c:v>
                      </c:pt>
                      <c:pt idx="12">
                        <c:v>1.3199999999999998</c:v>
                      </c:pt>
                      <c:pt idx="13">
                        <c:v>1.42</c:v>
                      </c:pt>
                      <c:pt idx="14">
                        <c:v>1.5199999999999998</c:v>
                      </c:pt>
                      <c:pt idx="15">
                        <c:v>1.6199999999999999</c:v>
                      </c:pt>
                      <c:pt idx="16">
                        <c:v>1.72</c:v>
                      </c:pt>
                      <c:pt idx="17">
                        <c:v>1.8199999999999998</c:v>
                      </c:pt>
                      <c:pt idx="18">
                        <c:v>1.92</c:v>
                      </c:pt>
                      <c:pt idx="19">
                        <c:v>2.02</c:v>
                      </c:pt>
                      <c:pt idx="20">
                        <c:v>2.12</c:v>
                      </c:pt>
                      <c:pt idx="21">
                        <c:v>2.2200000000000002</c:v>
                      </c:pt>
                      <c:pt idx="22">
                        <c:v>2.3200000000000003</c:v>
                      </c:pt>
                      <c:pt idx="23">
                        <c:v>2.42</c:v>
                      </c:pt>
                      <c:pt idx="24">
                        <c:v>2.52</c:v>
                      </c:pt>
                      <c:pt idx="25">
                        <c:v>2.62</c:v>
                      </c:pt>
                      <c:pt idx="26">
                        <c:v>2.72</c:v>
                      </c:pt>
                      <c:pt idx="27">
                        <c:v>2.8200000000000003</c:v>
                      </c:pt>
                      <c:pt idx="28">
                        <c:v>2.92</c:v>
                      </c:pt>
                      <c:pt idx="29">
                        <c:v>3.02</c:v>
                      </c:pt>
                      <c:pt idx="30">
                        <c:v>3.12</c:v>
                      </c:pt>
                      <c:pt idx="31">
                        <c:v>3.22</c:v>
                      </c:pt>
                      <c:pt idx="32">
                        <c:v>3.3200000000000003</c:v>
                      </c:pt>
                      <c:pt idx="33">
                        <c:v>3.42</c:v>
                      </c:pt>
                      <c:pt idx="34">
                        <c:v>3.52</c:v>
                      </c:pt>
                      <c:pt idx="35">
                        <c:v>3.62</c:v>
                      </c:pt>
                      <c:pt idx="36">
                        <c:v>3.72</c:v>
                      </c:pt>
                      <c:pt idx="37">
                        <c:v>3.8200000000000003</c:v>
                      </c:pt>
                      <c:pt idx="38">
                        <c:v>3.92</c:v>
                      </c:pt>
                      <c:pt idx="39">
                        <c:v>4.0199999999999996</c:v>
                      </c:pt>
                      <c:pt idx="40">
                        <c:v>4.12</c:v>
                      </c:pt>
                      <c:pt idx="41">
                        <c:v>4.22</c:v>
                      </c:pt>
                      <c:pt idx="42">
                        <c:v>4.32</c:v>
                      </c:pt>
                      <c:pt idx="43">
                        <c:v>4.42</c:v>
                      </c:pt>
                      <c:pt idx="44">
                        <c:v>4.5200000000000005</c:v>
                      </c:pt>
                      <c:pt idx="45">
                        <c:v>4.62</c:v>
                      </c:pt>
                      <c:pt idx="46">
                        <c:v>4.72</c:v>
                      </c:pt>
                      <c:pt idx="47">
                        <c:v>4.82</c:v>
                      </c:pt>
                      <c:pt idx="48">
                        <c:v>4.92</c:v>
                      </c:pt>
                      <c:pt idx="49">
                        <c:v>5.0200000000000005</c:v>
                      </c:pt>
                      <c:pt idx="50">
                        <c:v>5.12</c:v>
                      </c:pt>
                      <c:pt idx="51">
                        <c:v>5.22</c:v>
                      </c:pt>
                      <c:pt idx="52">
                        <c:v>5.32</c:v>
                      </c:pt>
                      <c:pt idx="53">
                        <c:v>5.42</c:v>
                      </c:pt>
                      <c:pt idx="54">
                        <c:v>5.5200000000000005</c:v>
                      </c:pt>
                      <c:pt idx="55">
                        <c:v>5.62</c:v>
                      </c:pt>
                      <c:pt idx="56">
                        <c:v>5.72</c:v>
                      </c:pt>
                      <c:pt idx="57">
                        <c:v>5.82</c:v>
                      </c:pt>
                      <c:pt idx="58">
                        <c:v>5.92</c:v>
                      </c:pt>
                      <c:pt idx="59">
                        <c:v>6.0200000000000005</c:v>
                      </c:pt>
                      <c:pt idx="60">
                        <c:v>6.12</c:v>
                      </c:pt>
                      <c:pt idx="61">
                        <c:v>6.22</c:v>
                      </c:pt>
                      <c:pt idx="62">
                        <c:v>6.32</c:v>
                      </c:pt>
                      <c:pt idx="63">
                        <c:v>6.42</c:v>
                      </c:pt>
                      <c:pt idx="64">
                        <c:v>6.5200000000000005</c:v>
                      </c:pt>
                      <c:pt idx="65">
                        <c:v>6.62</c:v>
                      </c:pt>
                      <c:pt idx="66">
                        <c:v>6.72</c:v>
                      </c:pt>
                      <c:pt idx="67">
                        <c:v>6.82</c:v>
                      </c:pt>
                      <c:pt idx="68">
                        <c:v>6.92</c:v>
                      </c:pt>
                      <c:pt idx="69">
                        <c:v>7.0200000000000005</c:v>
                      </c:pt>
                      <c:pt idx="70">
                        <c:v>7.12</c:v>
                      </c:pt>
                      <c:pt idx="71">
                        <c:v>7.22</c:v>
                      </c:pt>
                      <c:pt idx="72">
                        <c:v>7.32</c:v>
                      </c:pt>
                      <c:pt idx="73">
                        <c:v>7.42</c:v>
                      </c:pt>
                      <c:pt idx="74">
                        <c:v>7.5200000000000005</c:v>
                      </c:pt>
                      <c:pt idx="75">
                        <c:v>7.62</c:v>
                      </c:pt>
                      <c:pt idx="76">
                        <c:v>7.72</c:v>
                      </c:pt>
                      <c:pt idx="77">
                        <c:v>7.82</c:v>
                      </c:pt>
                      <c:pt idx="78">
                        <c:v>7.92</c:v>
                      </c:pt>
                      <c:pt idx="79">
                        <c:v>8.02</c:v>
                      </c:pt>
                      <c:pt idx="80">
                        <c:v>8.1199999999999992</c:v>
                      </c:pt>
                      <c:pt idx="81">
                        <c:v>8.2199999999999989</c:v>
                      </c:pt>
                      <c:pt idx="82">
                        <c:v>8.3199999999999985</c:v>
                      </c:pt>
                      <c:pt idx="83">
                        <c:v>8.42</c:v>
                      </c:pt>
                      <c:pt idx="84">
                        <c:v>8.52</c:v>
                      </c:pt>
                      <c:pt idx="85">
                        <c:v>8.6199999999999992</c:v>
                      </c:pt>
                      <c:pt idx="86">
                        <c:v>8.7199999999999989</c:v>
                      </c:pt>
                      <c:pt idx="87">
                        <c:v>8.8199999999999985</c:v>
                      </c:pt>
                      <c:pt idx="88">
                        <c:v>8.92</c:v>
                      </c:pt>
                      <c:pt idx="89">
                        <c:v>9.02</c:v>
                      </c:pt>
                      <c:pt idx="90">
                        <c:v>9.1199999999999992</c:v>
                      </c:pt>
                      <c:pt idx="91">
                        <c:v>9.2199999999999989</c:v>
                      </c:pt>
                      <c:pt idx="92">
                        <c:v>9.3199999999999985</c:v>
                      </c:pt>
                      <c:pt idx="93">
                        <c:v>9.42</c:v>
                      </c:pt>
                      <c:pt idx="94">
                        <c:v>9.52</c:v>
                      </c:pt>
                      <c:pt idx="95">
                        <c:v>9.6199999999999992</c:v>
                      </c:pt>
                      <c:pt idx="96">
                        <c:v>9.7199999999999989</c:v>
                      </c:pt>
                      <c:pt idx="97">
                        <c:v>9.8199999999999985</c:v>
                      </c:pt>
                      <c:pt idx="98">
                        <c:v>9.92</c:v>
                      </c:pt>
                      <c:pt idx="99">
                        <c:v>10.02</c:v>
                      </c:pt>
                      <c:pt idx="100">
                        <c:v>10.119999999999999</c:v>
                      </c:pt>
                      <c:pt idx="101">
                        <c:v>10.219999999999999</c:v>
                      </c:pt>
                      <c:pt idx="102">
                        <c:v>10.319999999999999</c:v>
                      </c:pt>
                      <c:pt idx="103">
                        <c:v>10.42</c:v>
                      </c:pt>
                      <c:pt idx="104">
                        <c:v>10.52</c:v>
                      </c:pt>
                      <c:pt idx="105">
                        <c:v>10.62</c:v>
                      </c:pt>
                      <c:pt idx="106">
                        <c:v>10.719999999999999</c:v>
                      </c:pt>
                      <c:pt idx="107">
                        <c:v>10.819999999999999</c:v>
                      </c:pt>
                      <c:pt idx="108">
                        <c:v>10.92</c:v>
                      </c:pt>
                      <c:pt idx="109">
                        <c:v>11.02</c:v>
                      </c:pt>
                      <c:pt idx="110">
                        <c:v>11.12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Diagramm!$B$3:$B$113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-1000</c:v>
                      </c:pt>
                      <c:pt idx="1">
                        <c:v>-1000</c:v>
                      </c:pt>
                      <c:pt idx="2">
                        <c:v>-1000</c:v>
                      </c:pt>
                      <c:pt idx="3">
                        <c:v>-1000</c:v>
                      </c:pt>
                      <c:pt idx="4">
                        <c:v>-1000</c:v>
                      </c:pt>
                      <c:pt idx="5">
                        <c:v>-1000</c:v>
                      </c:pt>
                      <c:pt idx="6">
                        <c:v>-1000</c:v>
                      </c:pt>
                      <c:pt idx="7">
                        <c:v>-1000</c:v>
                      </c:pt>
                      <c:pt idx="8">
                        <c:v>-1000.0000000000002</c:v>
                      </c:pt>
                      <c:pt idx="9">
                        <c:v>-865.79592435641121</c:v>
                      </c:pt>
                      <c:pt idx="10">
                        <c:v>-744.96870402346622</c:v>
                      </c:pt>
                      <c:pt idx="11">
                        <c:v>-636.18499456178165</c:v>
                      </c:pt>
                      <c:pt idx="12">
                        <c:v>-538.24435327552783</c:v>
                      </c:pt>
                      <c:pt idx="13">
                        <c:v>-450.06599216768831</c:v>
                      </c:pt>
                      <c:pt idx="14">
                        <c:v>-370.67685130083368</c:v>
                      </c:pt>
                      <c:pt idx="15">
                        <c:v>-299.20086095134883</c:v>
                      </c:pt>
                      <c:pt idx="16">
                        <c:v>-234.84927406356832</c:v>
                      </c:pt>
                      <c:pt idx="17">
                        <c:v>-176.9119623211588</c:v>
                      </c:pt>
                      <c:pt idx="18">
                        <c:v>-124.74957978674223</c:v>
                      </c:pt>
                      <c:pt idx="19">
                        <c:v>-77.786507634481609</c:v>
                      </c:pt>
                      <c:pt idx="20">
                        <c:v>-35.504502119813083</c:v>
                      </c:pt>
                      <c:pt idx="21">
                        <c:v>2.5630243091706575</c:v>
                      </c:pt>
                      <c:pt idx="22">
                        <c:v>36.836151867385524</c:v>
                      </c:pt>
                      <c:pt idx="23">
                        <c:v>67.693089073773308</c:v>
                      </c:pt>
                      <c:pt idx="24">
                        <c:v>95.474346332588937</c:v>
                      </c:pt>
                      <c:pt idx="25">
                        <c:v>120.48649351097833</c:v>
                      </c:pt>
                      <c:pt idx="26">
                        <c:v>143.00554297821921</c:v>
                      </c:pt>
                      <c:pt idx="27">
                        <c:v>163.27999543890931</c:v>
                      </c:pt>
                      <c:pt idx="28">
                        <c:v>181.53358217127797</c:v>
                      </c:pt>
                      <c:pt idx="29">
                        <c:v>197.96773393158489</c:v>
                      </c:pt>
                      <c:pt idx="30">
                        <c:v>212.76380376929342</c:v>
                      </c:pt>
                      <c:pt idx="31">
                        <c:v>226.08506828208147</c:v>
                      </c:pt>
                      <c:pt idx="32">
                        <c:v>238.07852939480267</c:v>
                      </c:pt>
                      <c:pt idx="33">
                        <c:v>248.87653654527026</c:v>
                      </c:pt>
                      <c:pt idx="34">
                        <c:v>258.59824717789814</c:v>
                      </c:pt>
                      <c:pt idx="35">
                        <c:v>267.35094166194068</c:v>
                      </c:pt>
                      <c:pt idx="36">
                        <c:v>275.23120714462971</c:v>
                      </c:pt>
                      <c:pt idx="37">
                        <c:v>282.3260034031847</c:v>
                      </c:pt>
                      <c:pt idx="38">
                        <c:v>288.71362245751504</c:v>
                      </c:pt>
                      <c:pt idx="39">
                        <c:v>294.464552533068</c:v>
                      </c:pt>
                      <c:pt idx="40">
                        <c:v>299.64225590776721</c:v>
                      </c:pt>
                      <c:pt idx="41">
                        <c:v>304.30386922668652</c:v>
                      </c:pt>
                      <c:pt idx="42">
                        <c:v>308.50083401252436</c:v>
                      </c:pt>
                      <c:pt idx="43">
                        <c:v>312.27946432964518</c:v>
                      </c:pt>
                      <c:pt idx="44">
                        <c:v>315.68145786593698</c:v>
                      </c:pt>
                      <c:pt idx="45">
                        <c:v>318.74435607234045</c:v>
                      </c:pt>
                      <c:pt idx="46">
                        <c:v>321.50195843775094</c:v>
                      </c:pt>
                      <c:pt idx="47">
                        <c:v>323.98469547087194</c:v>
                      </c:pt>
                      <c:pt idx="48">
                        <c:v>326.21996450492384</c:v>
                      </c:pt>
                      <c:pt idx="49">
                        <c:v>328.23243203085849</c:v>
                      </c:pt>
                      <c:pt idx="50">
                        <c:v>330.04430589536594</c:v>
                      </c:pt>
                      <c:pt idx="51">
                        <c:v>331.67558036741514</c:v>
                      </c:pt>
                      <c:pt idx="52">
                        <c:v>333.14425677767002</c:v>
                      </c:pt>
                      <c:pt idx="53">
                        <c:v>334.46654216556647</c:v>
                      </c:pt>
                      <c:pt idx="54">
                        <c:v>335.65702812614711</c:v>
                      </c:pt>
                      <c:pt idx="55">
                        <c:v>336.72885183025249</c:v>
                      </c:pt>
                      <c:pt idx="56">
                        <c:v>337.69384099494789</c:v>
                      </c:pt>
                      <c:pt idx="57">
                        <c:v>338.56264440395313</c:v>
                      </c:pt>
                      <c:pt idx="58">
                        <c:v>339.34484941838713</c:v>
                      </c:pt>
                      <c:pt idx="59">
                        <c:v>340.049087774572</c:v>
                      </c:pt>
                      <c:pt idx="60">
                        <c:v>340.68313083639106</c:v>
                      </c:pt>
                      <c:pt idx="61">
                        <c:v>341.25397535332246</c:v>
                      </c:pt>
                      <c:pt idx="62">
                        <c:v>341.76792067049973</c:v>
                      </c:pt>
                      <c:pt idx="63">
                        <c:v>342.23063824282275</c:v>
                      </c:pt>
                      <c:pt idx="64">
                        <c:v>342.64723422021677</c:v>
                      </c:pt>
                      <c:pt idx="65">
                        <c:v>343.02230579467539</c:v>
                      </c:pt>
                      <c:pt idx="66">
                        <c:v>343.35999193088554</c:v>
                      </c:pt>
                      <c:pt idx="67">
                        <c:v>343.66401904025298</c:v>
                      </c:pt>
                      <c:pt idx="68">
                        <c:v>343.93774210234744</c:v>
                      </c:pt>
                      <c:pt idx="69">
                        <c:v>344.18418168754852</c:v>
                      </c:pt>
                      <c:pt idx="70">
                        <c:v>344.40605728944104</c:v>
                      </c:pt>
                      <c:pt idx="71">
                        <c:v>344.60581733478841</c:v>
                      </c:pt>
                      <c:pt idx="72">
                        <c:v>344.78566620224768</c:v>
                      </c:pt>
                      <c:pt idx="73">
                        <c:v>344.94758854798056</c:v>
                      </c:pt>
                      <c:pt idx="74">
                        <c:v>345.09337120659859</c:v>
                      </c:pt>
                      <c:pt idx="75">
                        <c:v>345.22462290912023</c:v>
                      </c:pt>
                      <c:pt idx="76">
                        <c:v>345.34279203553166</c:v>
                      </c:pt>
                      <c:pt idx="77">
                        <c:v>345.44918259785243</c:v>
                      </c:pt>
                      <c:pt idx="78">
                        <c:v>345.5449686300816</c:v>
                      </c:pt>
                      <c:pt idx="79">
                        <c:v>345.63120714381876</c:v>
                      </c:pt>
                      <c:pt idx="80">
                        <c:v>345.7088497925277</c:v>
                      </c:pt>
                      <c:pt idx="81">
                        <c:v>345.77875337315891</c:v>
                      </c:pt>
                      <c:pt idx="82">
                        <c:v>345.84168928101781</c:v>
                      </c:pt>
                      <c:pt idx="83">
                        <c:v>345.89835202221434</c:v>
                      </c:pt>
                      <c:pt idx="84">
                        <c:v>345.94936687763061</c:v>
                      </c:pt>
                      <c:pt idx="85">
                        <c:v>345.99529680297803</c:v>
                      </c:pt>
                      <c:pt idx="86">
                        <c:v>346.03664864108885</c:v>
                      </c:pt>
                      <c:pt idx="87">
                        <c:v>346.07387871499407</c:v>
                      </c:pt>
                      <c:pt idx="88">
                        <c:v>346.10739786350865</c:v>
                      </c:pt>
                      <c:pt idx="89">
                        <c:v>346.13757597489251</c:v>
                      </c:pt>
                      <c:pt idx="90">
                        <c:v>346.16474606861675</c:v>
                      </c:pt>
                      <c:pt idx="91">
                        <c:v>346.18920797027766</c:v>
                      </c:pt>
                      <c:pt idx="92">
                        <c:v>346.21123162021206</c:v>
                      </c:pt>
                      <c:pt idx="93">
                        <c:v>346.23106005232484</c:v>
                      </c:pt>
                      <c:pt idx="94">
                        <c:v>346.24891207600041</c:v>
                      </c:pt>
                      <c:pt idx="95">
                        <c:v>346.26498469069332</c:v>
                      </c:pt>
                      <c:pt idx="96">
                        <c:v>346.27945525984347</c:v>
                      </c:pt>
                      <c:pt idx="97">
                        <c:v>346.2924834681051</c:v>
                      </c:pt>
                      <c:pt idx="98">
                        <c:v>346.30421308348838</c:v>
                      </c:pt>
                      <c:pt idx="99">
                        <c:v>346.31477354385851</c:v>
                      </c:pt>
                      <c:pt idx="100">
                        <c:v>346.32428138529951</c:v>
                      </c:pt>
                      <c:pt idx="101">
                        <c:v>346.33284152810569</c:v>
                      </c:pt>
                      <c:pt idx="102">
                        <c:v>346.34054843459097</c:v>
                      </c:pt>
                      <c:pt idx="103">
                        <c:v>346.34748715149289</c:v>
                      </c:pt>
                      <c:pt idx="104">
                        <c:v>346.35373424847501</c:v>
                      </c:pt>
                      <c:pt idx="105">
                        <c:v>346.35935866308301</c:v>
                      </c:pt>
                      <c:pt idx="106">
                        <c:v>346.36442246147976</c:v>
                      </c:pt>
                      <c:pt idx="107">
                        <c:v>346.36898152335374</c:v>
                      </c:pt>
                      <c:pt idx="108">
                        <c:v>346.37308615855892</c:v>
                      </c:pt>
                      <c:pt idx="109">
                        <c:v>346.37678166229045</c:v>
                      </c:pt>
                      <c:pt idx="110">
                        <c:v>346.38010881492318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B89-4771-9584-5C9F93349C3F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Toleranz GK - 5% PEmax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Diagramm!$A$3:$A$113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0</c:v>
                      </c:pt>
                      <c:pt idx="1">
                        <c:v>0.1</c:v>
                      </c:pt>
                      <c:pt idx="2">
                        <c:v>0.2</c:v>
                      </c:pt>
                      <c:pt idx="3">
                        <c:v>0.3</c:v>
                      </c:pt>
                      <c:pt idx="4">
                        <c:v>0.4</c:v>
                      </c:pt>
                      <c:pt idx="5">
                        <c:v>0.5</c:v>
                      </c:pt>
                      <c:pt idx="6">
                        <c:v>0.6</c:v>
                      </c:pt>
                      <c:pt idx="7">
                        <c:v>0.7</c:v>
                      </c:pt>
                      <c:pt idx="8">
                        <c:v>0.8</c:v>
                      </c:pt>
                      <c:pt idx="9">
                        <c:v>0.9</c:v>
                      </c:pt>
                      <c:pt idx="10">
                        <c:v>1</c:v>
                      </c:pt>
                      <c:pt idx="11">
                        <c:v>1.1000000000000001</c:v>
                      </c:pt>
                      <c:pt idx="12">
                        <c:v>1.2</c:v>
                      </c:pt>
                      <c:pt idx="13">
                        <c:v>1.3</c:v>
                      </c:pt>
                      <c:pt idx="14">
                        <c:v>1.4</c:v>
                      </c:pt>
                      <c:pt idx="15">
                        <c:v>1.5</c:v>
                      </c:pt>
                      <c:pt idx="16">
                        <c:v>1.6</c:v>
                      </c:pt>
                      <c:pt idx="17">
                        <c:v>1.7</c:v>
                      </c:pt>
                      <c:pt idx="18">
                        <c:v>1.8</c:v>
                      </c:pt>
                      <c:pt idx="19">
                        <c:v>1.9</c:v>
                      </c:pt>
                      <c:pt idx="20">
                        <c:v>2</c:v>
                      </c:pt>
                      <c:pt idx="21">
                        <c:v>2.1</c:v>
                      </c:pt>
                      <c:pt idx="22">
                        <c:v>2.2000000000000002</c:v>
                      </c:pt>
                      <c:pt idx="23">
                        <c:v>2.2999999999999998</c:v>
                      </c:pt>
                      <c:pt idx="24">
                        <c:v>2.4</c:v>
                      </c:pt>
                      <c:pt idx="25">
                        <c:v>2.5</c:v>
                      </c:pt>
                      <c:pt idx="26">
                        <c:v>2.6</c:v>
                      </c:pt>
                      <c:pt idx="27">
                        <c:v>2.7</c:v>
                      </c:pt>
                      <c:pt idx="28">
                        <c:v>2.8</c:v>
                      </c:pt>
                      <c:pt idx="29">
                        <c:v>2.9</c:v>
                      </c:pt>
                      <c:pt idx="30">
                        <c:v>3</c:v>
                      </c:pt>
                      <c:pt idx="31">
                        <c:v>3.1</c:v>
                      </c:pt>
                      <c:pt idx="32">
                        <c:v>3.2</c:v>
                      </c:pt>
                      <c:pt idx="33">
                        <c:v>3.3</c:v>
                      </c:pt>
                      <c:pt idx="34">
                        <c:v>3.4</c:v>
                      </c:pt>
                      <c:pt idx="35">
                        <c:v>3.5</c:v>
                      </c:pt>
                      <c:pt idx="36">
                        <c:v>3.6</c:v>
                      </c:pt>
                      <c:pt idx="37">
                        <c:v>3.7</c:v>
                      </c:pt>
                      <c:pt idx="38">
                        <c:v>3.8</c:v>
                      </c:pt>
                      <c:pt idx="39">
                        <c:v>3.9</c:v>
                      </c:pt>
                      <c:pt idx="40">
                        <c:v>4</c:v>
                      </c:pt>
                      <c:pt idx="41">
                        <c:v>4.0999999999999996</c:v>
                      </c:pt>
                      <c:pt idx="42">
                        <c:v>4.2</c:v>
                      </c:pt>
                      <c:pt idx="43">
                        <c:v>4.3</c:v>
                      </c:pt>
                      <c:pt idx="44">
                        <c:v>4.4000000000000004</c:v>
                      </c:pt>
                      <c:pt idx="45">
                        <c:v>4.5</c:v>
                      </c:pt>
                      <c:pt idx="46">
                        <c:v>4.5999999999999996</c:v>
                      </c:pt>
                      <c:pt idx="47">
                        <c:v>4.7</c:v>
                      </c:pt>
                      <c:pt idx="48">
                        <c:v>4.8</c:v>
                      </c:pt>
                      <c:pt idx="49">
                        <c:v>4.9000000000000004</c:v>
                      </c:pt>
                      <c:pt idx="50">
                        <c:v>5</c:v>
                      </c:pt>
                      <c:pt idx="51">
                        <c:v>5.0999999999999996</c:v>
                      </c:pt>
                      <c:pt idx="52">
                        <c:v>5.2</c:v>
                      </c:pt>
                      <c:pt idx="53">
                        <c:v>5.3</c:v>
                      </c:pt>
                      <c:pt idx="54">
                        <c:v>5.4</c:v>
                      </c:pt>
                      <c:pt idx="55">
                        <c:v>5.5</c:v>
                      </c:pt>
                      <c:pt idx="56">
                        <c:v>5.6</c:v>
                      </c:pt>
                      <c:pt idx="57">
                        <c:v>5.7</c:v>
                      </c:pt>
                      <c:pt idx="58">
                        <c:v>5.8</c:v>
                      </c:pt>
                      <c:pt idx="59">
                        <c:v>5.9</c:v>
                      </c:pt>
                      <c:pt idx="60">
                        <c:v>6</c:v>
                      </c:pt>
                      <c:pt idx="61">
                        <c:v>6.1</c:v>
                      </c:pt>
                      <c:pt idx="62">
                        <c:v>6.2</c:v>
                      </c:pt>
                      <c:pt idx="63">
                        <c:v>6.3</c:v>
                      </c:pt>
                      <c:pt idx="64">
                        <c:v>6.4</c:v>
                      </c:pt>
                      <c:pt idx="65">
                        <c:v>6.5</c:v>
                      </c:pt>
                      <c:pt idx="66">
                        <c:v>6.6</c:v>
                      </c:pt>
                      <c:pt idx="67">
                        <c:v>6.7</c:v>
                      </c:pt>
                      <c:pt idx="68">
                        <c:v>6.8</c:v>
                      </c:pt>
                      <c:pt idx="69">
                        <c:v>6.9</c:v>
                      </c:pt>
                      <c:pt idx="70">
                        <c:v>7</c:v>
                      </c:pt>
                      <c:pt idx="71">
                        <c:v>7.1</c:v>
                      </c:pt>
                      <c:pt idx="72">
                        <c:v>7.2</c:v>
                      </c:pt>
                      <c:pt idx="73">
                        <c:v>7.3</c:v>
                      </c:pt>
                      <c:pt idx="74">
                        <c:v>7.4</c:v>
                      </c:pt>
                      <c:pt idx="75">
                        <c:v>7.5</c:v>
                      </c:pt>
                      <c:pt idx="76">
                        <c:v>7.6</c:v>
                      </c:pt>
                      <c:pt idx="77">
                        <c:v>7.7</c:v>
                      </c:pt>
                      <c:pt idx="78">
                        <c:v>7.8</c:v>
                      </c:pt>
                      <c:pt idx="79">
                        <c:v>7.9</c:v>
                      </c:pt>
                      <c:pt idx="80">
                        <c:v>8</c:v>
                      </c:pt>
                      <c:pt idx="81">
                        <c:v>8.1</c:v>
                      </c:pt>
                      <c:pt idx="82">
                        <c:v>8.1999999999999993</c:v>
                      </c:pt>
                      <c:pt idx="83">
                        <c:v>8.3000000000000007</c:v>
                      </c:pt>
                      <c:pt idx="84">
                        <c:v>8.4</c:v>
                      </c:pt>
                      <c:pt idx="85">
                        <c:v>8.5</c:v>
                      </c:pt>
                      <c:pt idx="86">
                        <c:v>8.6</c:v>
                      </c:pt>
                      <c:pt idx="87">
                        <c:v>8.6999999999999993</c:v>
                      </c:pt>
                      <c:pt idx="88">
                        <c:v>8.8000000000000007</c:v>
                      </c:pt>
                      <c:pt idx="89">
                        <c:v>8.9</c:v>
                      </c:pt>
                      <c:pt idx="90">
                        <c:v>9</c:v>
                      </c:pt>
                      <c:pt idx="91">
                        <c:v>9.1</c:v>
                      </c:pt>
                      <c:pt idx="92">
                        <c:v>9.1999999999999993</c:v>
                      </c:pt>
                      <c:pt idx="93">
                        <c:v>9.3000000000000007</c:v>
                      </c:pt>
                      <c:pt idx="94">
                        <c:v>9.4</c:v>
                      </c:pt>
                      <c:pt idx="95">
                        <c:v>9.5</c:v>
                      </c:pt>
                      <c:pt idx="96">
                        <c:v>9.6</c:v>
                      </c:pt>
                      <c:pt idx="97">
                        <c:v>9.6999999999999993</c:v>
                      </c:pt>
                      <c:pt idx="98">
                        <c:v>9.8000000000000007</c:v>
                      </c:pt>
                      <c:pt idx="99">
                        <c:v>9.9</c:v>
                      </c:pt>
                      <c:pt idx="100">
                        <c:v>10</c:v>
                      </c:pt>
                      <c:pt idx="101">
                        <c:v>10.1</c:v>
                      </c:pt>
                      <c:pt idx="102">
                        <c:v>10.199999999999999</c:v>
                      </c:pt>
                      <c:pt idx="103">
                        <c:v>10.3</c:v>
                      </c:pt>
                      <c:pt idx="104">
                        <c:v>10.4</c:v>
                      </c:pt>
                      <c:pt idx="105">
                        <c:v>10.5</c:v>
                      </c:pt>
                      <c:pt idx="106">
                        <c:v>10.6</c:v>
                      </c:pt>
                      <c:pt idx="107">
                        <c:v>10.7</c:v>
                      </c:pt>
                      <c:pt idx="108">
                        <c:v>10.8</c:v>
                      </c:pt>
                      <c:pt idx="109">
                        <c:v>10.9</c:v>
                      </c:pt>
                      <c:pt idx="110">
                        <c:v>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Diagramm!$E$3:$E$113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-1050</c:v>
                      </c:pt>
                      <c:pt idx="1">
                        <c:v>-1050</c:v>
                      </c:pt>
                      <c:pt idx="2">
                        <c:v>-1050</c:v>
                      </c:pt>
                      <c:pt idx="3">
                        <c:v>-1050</c:v>
                      </c:pt>
                      <c:pt idx="4">
                        <c:v>-1050</c:v>
                      </c:pt>
                      <c:pt idx="5">
                        <c:v>-1050</c:v>
                      </c:pt>
                      <c:pt idx="6">
                        <c:v>-1050</c:v>
                      </c:pt>
                      <c:pt idx="7">
                        <c:v>-1050</c:v>
                      </c:pt>
                      <c:pt idx="8">
                        <c:v>-1050.0000000000002</c:v>
                      </c:pt>
                      <c:pt idx="9">
                        <c:v>-915.79592435641121</c:v>
                      </c:pt>
                      <c:pt idx="10">
                        <c:v>-794.96870402346622</c:v>
                      </c:pt>
                      <c:pt idx="11">
                        <c:v>-686.18499456178165</c:v>
                      </c:pt>
                      <c:pt idx="12">
                        <c:v>-588.24435327552783</c:v>
                      </c:pt>
                      <c:pt idx="13">
                        <c:v>-500.06599216768831</c:v>
                      </c:pt>
                      <c:pt idx="14">
                        <c:v>-420.67685130083368</c:v>
                      </c:pt>
                      <c:pt idx="15">
                        <c:v>-349.20086095134883</c:v>
                      </c:pt>
                      <c:pt idx="16">
                        <c:v>-284.84927406356832</c:v>
                      </c:pt>
                      <c:pt idx="17">
                        <c:v>-226.9119623211588</c:v>
                      </c:pt>
                      <c:pt idx="18">
                        <c:v>-174.74957978674223</c:v>
                      </c:pt>
                      <c:pt idx="19">
                        <c:v>-127.78650763448161</c:v>
                      </c:pt>
                      <c:pt idx="20">
                        <c:v>-85.504502119813083</c:v>
                      </c:pt>
                      <c:pt idx="21">
                        <c:v>-47.436975690829343</c:v>
                      </c:pt>
                      <c:pt idx="22">
                        <c:v>-13.163848132614476</c:v>
                      </c:pt>
                      <c:pt idx="23">
                        <c:v>17.693089073773308</c:v>
                      </c:pt>
                      <c:pt idx="24">
                        <c:v>45.474346332588937</c:v>
                      </c:pt>
                      <c:pt idx="25">
                        <c:v>70.486493510978335</c:v>
                      </c:pt>
                      <c:pt idx="26">
                        <c:v>93.005542978219211</c:v>
                      </c:pt>
                      <c:pt idx="27">
                        <c:v>113.27999543890931</c:v>
                      </c:pt>
                      <c:pt idx="28">
                        <c:v>131.53358217127797</c:v>
                      </c:pt>
                      <c:pt idx="29">
                        <c:v>147.96773393158489</c:v>
                      </c:pt>
                      <c:pt idx="30">
                        <c:v>162.76380376929342</c:v>
                      </c:pt>
                      <c:pt idx="31">
                        <c:v>176.08506828208147</c:v>
                      </c:pt>
                      <c:pt idx="32">
                        <c:v>188.07852939480267</c:v>
                      </c:pt>
                      <c:pt idx="33">
                        <c:v>198.87653654527026</c:v>
                      </c:pt>
                      <c:pt idx="34">
                        <c:v>208.59824717789814</c:v>
                      </c:pt>
                      <c:pt idx="35">
                        <c:v>217.35094166194068</c:v>
                      </c:pt>
                      <c:pt idx="36">
                        <c:v>225.23120714462971</c:v>
                      </c:pt>
                      <c:pt idx="37">
                        <c:v>232.3260034031847</c:v>
                      </c:pt>
                      <c:pt idx="38">
                        <c:v>238.71362245751504</c:v>
                      </c:pt>
                      <c:pt idx="39">
                        <c:v>244.464552533068</c:v>
                      </c:pt>
                      <c:pt idx="40">
                        <c:v>249.64225590776721</c:v>
                      </c:pt>
                      <c:pt idx="41">
                        <c:v>254.30386922668652</c:v>
                      </c:pt>
                      <c:pt idx="42">
                        <c:v>258.50083401252436</c:v>
                      </c:pt>
                      <c:pt idx="43">
                        <c:v>262.27946432964518</c:v>
                      </c:pt>
                      <c:pt idx="44">
                        <c:v>265.68145786593698</c:v>
                      </c:pt>
                      <c:pt idx="45">
                        <c:v>268.74435607234045</c:v>
                      </c:pt>
                      <c:pt idx="46">
                        <c:v>271.50195843775094</c:v>
                      </c:pt>
                      <c:pt idx="47">
                        <c:v>273.98469547087194</c:v>
                      </c:pt>
                      <c:pt idx="48">
                        <c:v>276.21996450492384</c:v>
                      </c:pt>
                      <c:pt idx="49">
                        <c:v>278.23243203085849</c:v>
                      </c:pt>
                      <c:pt idx="50">
                        <c:v>280.04430589536594</c:v>
                      </c:pt>
                      <c:pt idx="51">
                        <c:v>281.67558036741514</c:v>
                      </c:pt>
                      <c:pt idx="52">
                        <c:v>283.14425677767002</c:v>
                      </c:pt>
                      <c:pt idx="53">
                        <c:v>284.46654216556647</c:v>
                      </c:pt>
                      <c:pt idx="54">
                        <c:v>285.65702812614711</c:v>
                      </c:pt>
                      <c:pt idx="55">
                        <c:v>286.72885183025249</c:v>
                      </c:pt>
                      <c:pt idx="56">
                        <c:v>287.69384099494789</c:v>
                      </c:pt>
                      <c:pt idx="57">
                        <c:v>288.56264440395313</c:v>
                      </c:pt>
                      <c:pt idx="58">
                        <c:v>289.34484941838713</c:v>
                      </c:pt>
                      <c:pt idx="59">
                        <c:v>290.049087774572</c:v>
                      </c:pt>
                      <c:pt idx="60">
                        <c:v>290.68313083639106</c:v>
                      </c:pt>
                      <c:pt idx="61">
                        <c:v>291.25397535332246</c:v>
                      </c:pt>
                      <c:pt idx="62">
                        <c:v>291.76792067049973</c:v>
                      </c:pt>
                      <c:pt idx="63">
                        <c:v>292.23063824282275</c:v>
                      </c:pt>
                      <c:pt idx="64">
                        <c:v>292.64723422021677</c:v>
                      </c:pt>
                      <c:pt idx="65">
                        <c:v>293.02230579467539</c:v>
                      </c:pt>
                      <c:pt idx="66">
                        <c:v>293.35999193088554</c:v>
                      </c:pt>
                      <c:pt idx="67">
                        <c:v>293.66401904025298</c:v>
                      </c:pt>
                      <c:pt idx="68">
                        <c:v>293.93774210234744</c:v>
                      </c:pt>
                      <c:pt idx="69">
                        <c:v>294.18418168754852</c:v>
                      </c:pt>
                      <c:pt idx="70">
                        <c:v>294.40605728944104</c:v>
                      </c:pt>
                      <c:pt idx="71">
                        <c:v>294.60581733478841</c:v>
                      </c:pt>
                      <c:pt idx="72">
                        <c:v>294.78566620224768</c:v>
                      </c:pt>
                      <c:pt idx="73">
                        <c:v>294.94758854798056</c:v>
                      </c:pt>
                      <c:pt idx="74">
                        <c:v>295.09337120659859</c:v>
                      </c:pt>
                      <c:pt idx="75">
                        <c:v>295.22462290912023</c:v>
                      </c:pt>
                      <c:pt idx="76">
                        <c:v>295.34279203553166</c:v>
                      </c:pt>
                      <c:pt idx="77">
                        <c:v>295.44918259785243</c:v>
                      </c:pt>
                      <c:pt idx="78">
                        <c:v>295.5449686300816</c:v>
                      </c:pt>
                      <c:pt idx="79">
                        <c:v>295.63120714381876</c:v>
                      </c:pt>
                      <c:pt idx="80">
                        <c:v>295.7088497925277</c:v>
                      </c:pt>
                      <c:pt idx="81">
                        <c:v>295.77875337315891</c:v>
                      </c:pt>
                      <c:pt idx="82">
                        <c:v>295.84168928101781</c:v>
                      </c:pt>
                      <c:pt idx="83">
                        <c:v>295.89835202221434</c:v>
                      </c:pt>
                      <c:pt idx="84">
                        <c:v>295.94936687763061</c:v>
                      </c:pt>
                      <c:pt idx="85">
                        <c:v>295.99529680297803</c:v>
                      </c:pt>
                      <c:pt idx="86">
                        <c:v>296.03664864108885</c:v>
                      </c:pt>
                      <c:pt idx="87">
                        <c:v>296.07387871499407</c:v>
                      </c:pt>
                      <c:pt idx="88">
                        <c:v>296.10739786350865</c:v>
                      </c:pt>
                      <c:pt idx="89">
                        <c:v>296.13757597489251</c:v>
                      </c:pt>
                      <c:pt idx="90">
                        <c:v>296.16474606861675</c:v>
                      </c:pt>
                      <c:pt idx="91">
                        <c:v>296.18920797027766</c:v>
                      </c:pt>
                      <c:pt idx="92">
                        <c:v>296.21123162021206</c:v>
                      </c:pt>
                      <c:pt idx="93">
                        <c:v>296.23106005232484</c:v>
                      </c:pt>
                      <c:pt idx="94">
                        <c:v>296.24891207600041</c:v>
                      </c:pt>
                      <c:pt idx="95">
                        <c:v>296.26498469069332</c:v>
                      </c:pt>
                      <c:pt idx="96">
                        <c:v>296.27945525984347</c:v>
                      </c:pt>
                      <c:pt idx="97">
                        <c:v>296.2924834681051</c:v>
                      </c:pt>
                      <c:pt idx="98">
                        <c:v>296.30421308348838</c:v>
                      </c:pt>
                      <c:pt idx="99">
                        <c:v>296.31477354385851</c:v>
                      </c:pt>
                      <c:pt idx="100">
                        <c:v>296.32428138529951</c:v>
                      </c:pt>
                      <c:pt idx="101">
                        <c:v>296.33284152810569</c:v>
                      </c:pt>
                      <c:pt idx="102">
                        <c:v>296.34054843459097</c:v>
                      </c:pt>
                      <c:pt idx="103">
                        <c:v>296.34748715149289</c:v>
                      </c:pt>
                      <c:pt idx="104">
                        <c:v>296.35373424847501</c:v>
                      </c:pt>
                      <c:pt idx="105">
                        <c:v>296.35935866308301</c:v>
                      </c:pt>
                      <c:pt idx="106">
                        <c:v>296.36442246147976</c:v>
                      </c:pt>
                      <c:pt idx="107">
                        <c:v>296.36898152335374</c:v>
                      </c:pt>
                      <c:pt idx="108">
                        <c:v>296.37308615855892</c:v>
                      </c:pt>
                      <c:pt idx="109">
                        <c:v>296.37678166229045</c:v>
                      </c:pt>
                      <c:pt idx="110">
                        <c:v>296.38010881492318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3A6-49A9-BA9C-297021AC6A2A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GK + 5% PEmax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Diagramm!$A$3:$A$113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0</c:v>
                      </c:pt>
                      <c:pt idx="1">
                        <c:v>0.1</c:v>
                      </c:pt>
                      <c:pt idx="2">
                        <c:v>0.2</c:v>
                      </c:pt>
                      <c:pt idx="3">
                        <c:v>0.3</c:v>
                      </c:pt>
                      <c:pt idx="4">
                        <c:v>0.4</c:v>
                      </c:pt>
                      <c:pt idx="5">
                        <c:v>0.5</c:v>
                      </c:pt>
                      <c:pt idx="6">
                        <c:v>0.6</c:v>
                      </c:pt>
                      <c:pt idx="7">
                        <c:v>0.7</c:v>
                      </c:pt>
                      <c:pt idx="8">
                        <c:v>0.8</c:v>
                      </c:pt>
                      <c:pt idx="9">
                        <c:v>0.9</c:v>
                      </c:pt>
                      <c:pt idx="10">
                        <c:v>1</c:v>
                      </c:pt>
                      <c:pt idx="11">
                        <c:v>1.1000000000000001</c:v>
                      </c:pt>
                      <c:pt idx="12">
                        <c:v>1.2</c:v>
                      </c:pt>
                      <c:pt idx="13">
                        <c:v>1.3</c:v>
                      </c:pt>
                      <c:pt idx="14">
                        <c:v>1.4</c:v>
                      </c:pt>
                      <c:pt idx="15">
                        <c:v>1.5</c:v>
                      </c:pt>
                      <c:pt idx="16">
                        <c:v>1.6</c:v>
                      </c:pt>
                      <c:pt idx="17">
                        <c:v>1.7</c:v>
                      </c:pt>
                      <c:pt idx="18">
                        <c:v>1.8</c:v>
                      </c:pt>
                      <c:pt idx="19">
                        <c:v>1.9</c:v>
                      </c:pt>
                      <c:pt idx="20">
                        <c:v>2</c:v>
                      </c:pt>
                      <c:pt idx="21">
                        <c:v>2.1</c:v>
                      </c:pt>
                      <c:pt idx="22">
                        <c:v>2.2000000000000002</c:v>
                      </c:pt>
                      <c:pt idx="23">
                        <c:v>2.2999999999999998</c:v>
                      </c:pt>
                      <c:pt idx="24">
                        <c:v>2.4</c:v>
                      </c:pt>
                      <c:pt idx="25">
                        <c:v>2.5</c:v>
                      </c:pt>
                      <c:pt idx="26">
                        <c:v>2.6</c:v>
                      </c:pt>
                      <c:pt idx="27">
                        <c:v>2.7</c:v>
                      </c:pt>
                      <c:pt idx="28">
                        <c:v>2.8</c:v>
                      </c:pt>
                      <c:pt idx="29">
                        <c:v>2.9</c:v>
                      </c:pt>
                      <c:pt idx="30">
                        <c:v>3</c:v>
                      </c:pt>
                      <c:pt idx="31">
                        <c:v>3.1</c:v>
                      </c:pt>
                      <c:pt idx="32">
                        <c:v>3.2</c:v>
                      </c:pt>
                      <c:pt idx="33">
                        <c:v>3.3</c:v>
                      </c:pt>
                      <c:pt idx="34">
                        <c:v>3.4</c:v>
                      </c:pt>
                      <c:pt idx="35">
                        <c:v>3.5</c:v>
                      </c:pt>
                      <c:pt idx="36">
                        <c:v>3.6</c:v>
                      </c:pt>
                      <c:pt idx="37">
                        <c:v>3.7</c:v>
                      </c:pt>
                      <c:pt idx="38">
                        <c:v>3.8</c:v>
                      </c:pt>
                      <c:pt idx="39">
                        <c:v>3.9</c:v>
                      </c:pt>
                      <c:pt idx="40">
                        <c:v>4</c:v>
                      </c:pt>
                      <c:pt idx="41">
                        <c:v>4.0999999999999996</c:v>
                      </c:pt>
                      <c:pt idx="42">
                        <c:v>4.2</c:v>
                      </c:pt>
                      <c:pt idx="43">
                        <c:v>4.3</c:v>
                      </c:pt>
                      <c:pt idx="44">
                        <c:v>4.4000000000000004</c:v>
                      </c:pt>
                      <c:pt idx="45">
                        <c:v>4.5</c:v>
                      </c:pt>
                      <c:pt idx="46">
                        <c:v>4.5999999999999996</c:v>
                      </c:pt>
                      <c:pt idx="47">
                        <c:v>4.7</c:v>
                      </c:pt>
                      <c:pt idx="48">
                        <c:v>4.8</c:v>
                      </c:pt>
                      <c:pt idx="49">
                        <c:v>4.9000000000000004</c:v>
                      </c:pt>
                      <c:pt idx="50">
                        <c:v>5</c:v>
                      </c:pt>
                      <c:pt idx="51">
                        <c:v>5.0999999999999996</c:v>
                      </c:pt>
                      <c:pt idx="52">
                        <c:v>5.2</c:v>
                      </c:pt>
                      <c:pt idx="53">
                        <c:v>5.3</c:v>
                      </c:pt>
                      <c:pt idx="54">
                        <c:v>5.4</c:v>
                      </c:pt>
                      <c:pt idx="55">
                        <c:v>5.5</c:v>
                      </c:pt>
                      <c:pt idx="56">
                        <c:v>5.6</c:v>
                      </c:pt>
                      <c:pt idx="57">
                        <c:v>5.7</c:v>
                      </c:pt>
                      <c:pt idx="58">
                        <c:v>5.8</c:v>
                      </c:pt>
                      <c:pt idx="59">
                        <c:v>5.9</c:v>
                      </c:pt>
                      <c:pt idx="60">
                        <c:v>6</c:v>
                      </c:pt>
                      <c:pt idx="61">
                        <c:v>6.1</c:v>
                      </c:pt>
                      <c:pt idx="62">
                        <c:v>6.2</c:v>
                      </c:pt>
                      <c:pt idx="63">
                        <c:v>6.3</c:v>
                      </c:pt>
                      <c:pt idx="64">
                        <c:v>6.4</c:v>
                      </c:pt>
                      <c:pt idx="65">
                        <c:v>6.5</c:v>
                      </c:pt>
                      <c:pt idx="66">
                        <c:v>6.6</c:v>
                      </c:pt>
                      <c:pt idx="67">
                        <c:v>6.7</c:v>
                      </c:pt>
                      <c:pt idx="68">
                        <c:v>6.8</c:v>
                      </c:pt>
                      <c:pt idx="69">
                        <c:v>6.9</c:v>
                      </c:pt>
                      <c:pt idx="70">
                        <c:v>7</c:v>
                      </c:pt>
                      <c:pt idx="71">
                        <c:v>7.1</c:v>
                      </c:pt>
                      <c:pt idx="72">
                        <c:v>7.2</c:v>
                      </c:pt>
                      <c:pt idx="73">
                        <c:v>7.3</c:v>
                      </c:pt>
                      <c:pt idx="74">
                        <c:v>7.4</c:v>
                      </c:pt>
                      <c:pt idx="75">
                        <c:v>7.5</c:v>
                      </c:pt>
                      <c:pt idx="76">
                        <c:v>7.6</c:v>
                      </c:pt>
                      <c:pt idx="77">
                        <c:v>7.7</c:v>
                      </c:pt>
                      <c:pt idx="78">
                        <c:v>7.8</c:v>
                      </c:pt>
                      <c:pt idx="79">
                        <c:v>7.9</c:v>
                      </c:pt>
                      <c:pt idx="80">
                        <c:v>8</c:v>
                      </c:pt>
                      <c:pt idx="81">
                        <c:v>8.1</c:v>
                      </c:pt>
                      <c:pt idx="82">
                        <c:v>8.1999999999999993</c:v>
                      </c:pt>
                      <c:pt idx="83">
                        <c:v>8.3000000000000007</c:v>
                      </c:pt>
                      <c:pt idx="84">
                        <c:v>8.4</c:v>
                      </c:pt>
                      <c:pt idx="85">
                        <c:v>8.5</c:v>
                      </c:pt>
                      <c:pt idx="86">
                        <c:v>8.6</c:v>
                      </c:pt>
                      <c:pt idx="87">
                        <c:v>8.6999999999999993</c:v>
                      </c:pt>
                      <c:pt idx="88">
                        <c:v>8.8000000000000007</c:v>
                      </c:pt>
                      <c:pt idx="89">
                        <c:v>8.9</c:v>
                      </c:pt>
                      <c:pt idx="90">
                        <c:v>9</c:v>
                      </c:pt>
                      <c:pt idx="91">
                        <c:v>9.1</c:v>
                      </c:pt>
                      <c:pt idx="92">
                        <c:v>9.1999999999999993</c:v>
                      </c:pt>
                      <c:pt idx="93">
                        <c:v>9.3000000000000007</c:v>
                      </c:pt>
                      <c:pt idx="94">
                        <c:v>9.4</c:v>
                      </c:pt>
                      <c:pt idx="95">
                        <c:v>9.5</c:v>
                      </c:pt>
                      <c:pt idx="96">
                        <c:v>9.6</c:v>
                      </c:pt>
                      <c:pt idx="97">
                        <c:v>9.6999999999999993</c:v>
                      </c:pt>
                      <c:pt idx="98">
                        <c:v>9.8000000000000007</c:v>
                      </c:pt>
                      <c:pt idx="99">
                        <c:v>9.9</c:v>
                      </c:pt>
                      <c:pt idx="100">
                        <c:v>10</c:v>
                      </c:pt>
                      <c:pt idx="101">
                        <c:v>10.1</c:v>
                      </c:pt>
                      <c:pt idx="102">
                        <c:v>10.199999999999999</c:v>
                      </c:pt>
                      <c:pt idx="103">
                        <c:v>10.3</c:v>
                      </c:pt>
                      <c:pt idx="104">
                        <c:v>10.4</c:v>
                      </c:pt>
                      <c:pt idx="105">
                        <c:v>10.5</c:v>
                      </c:pt>
                      <c:pt idx="106">
                        <c:v>10.6</c:v>
                      </c:pt>
                      <c:pt idx="107">
                        <c:v>10.7</c:v>
                      </c:pt>
                      <c:pt idx="108">
                        <c:v>10.8</c:v>
                      </c:pt>
                      <c:pt idx="109">
                        <c:v>10.9</c:v>
                      </c:pt>
                      <c:pt idx="110">
                        <c:v>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Diagramm!$F$3:$F$113</c15:sqref>
                        </c15:formulaRef>
                      </c:ext>
                    </c:extLst>
                    <c:numCache>
                      <c:formatCode>General</c:formatCode>
                      <c:ptCount val="111"/>
                      <c:pt idx="0">
                        <c:v>-950</c:v>
                      </c:pt>
                      <c:pt idx="1">
                        <c:v>-950</c:v>
                      </c:pt>
                      <c:pt idx="2">
                        <c:v>-950</c:v>
                      </c:pt>
                      <c:pt idx="3">
                        <c:v>-950</c:v>
                      </c:pt>
                      <c:pt idx="4">
                        <c:v>-950</c:v>
                      </c:pt>
                      <c:pt idx="5">
                        <c:v>-950</c:v>
                      </c:pt>
                      <c:pt idx="6">
                        <c:v>-950</c:v>
                      </c:pt>
                      <c:pt idx="7">
                        <c:v>-950</c:v>
                      </c:pt>
                      <c:pt idx="8">
                        <c:v>-950.00000000000023</c:v>
                      </c:pt>
                      <c:pt idx="9">
                        <c:v>-815.79592435641121</c:v>
                      </c:pt>
                      <c:pt idx="10">
                        <c:v>-694.96870402346622</c:v>
                      </c:pt>
                      <c:pt idx="11">
                        <c:v>-586.18499456178165</c:v>
                      </c:pt>
                      <c:pt idx="12">
                        <c:v>-488.24435327552783</c:v>
                      </c:pt>
                      <c:pt idx="13">
                        <c:v>-400.06599216768831</c:v>
                      </c:pt>
                      <c:pt idx="14">
                        <c:v>-320.67685130083368</c:v>
                      </c:pt>
                      <c:pt idx="15">
                        <c:v>-249.20086095134883</c:v>
                      </c:pt>
                      <c:pt idx="16">
                        <c:v>-184.84927406356832</c:v>
                      </c:pt>
                      <c:pt idx="17">
                        <c:v>-126.9119623211588</c:v>
                      </c:pt>
                      <c:pt idx="18">
                        <c:v>-74.749579786742231</c:v>
                      </c:pt>
                      <c:pt idx="19">
                        <c:v>-27.786507634481609</c:v>
                      </c:pt>
                      <c:pt idx="20">
                        <c:v>14.495497880186917</c:v>
                      </c:pt>
                      <c:pt idx="21">
                        <c:v>52.563024309170657</c:v>
                      </c:pt>
                      <c:pt idx="22">
                        <c:v>86.836151867385524</c:v>
                      </c:pt>
                      <c:pt idx="23">
                        <c:v>117.69308907377331</c:v>
                      </c:pt>
                      <c:pt idx="24">
                        <c:v>145.47434633258894</c:v>
                      </c:pt>
                      <c:pt idx="25">
                        <c:v>170.48649351097833</c:v>
                      </c:pt>
                      <c:pt idx="26">
                        <c:v>193.00554297821921</c:v>
                      </c:pt>
                      <c:pt idx="27">
                        <c:v>213.27999543890931</c:v>
                      </c:pt>
                      <c:pt idx="28">
                        <c:v>231.53358217127797</c:v>
                      </c:pt>
                      <c:pt idx="29">
                        <c:v>247.96773393158489</c:v>
                      </c:pt>
                      <c:pt idx="30">
                        <c:v>262.76380376929342</c:v>
                      </c:pt>
                      <c:pt idx="31">
                        <c:v>276.08506828208147</c:v>
                      </c:pt>
                      <c:pt idx="32">
                        <c:v>288.07852939480267</c:v>
                      </c:pt>
                      <c:pt idx="33">
                        <c:v>298.87653654527026</c:v>
                      </c:pt>
                      <c:pt idx="34">
                        <c:v>308.59824717789814</c:v>
                      </c:pt>
                      <c:pt idx="35">
                        <c:v>317.35094166194068</c:v>
                      </c:pt>
                      <c:pt idx="36">
                        <c:v>325.23120714462971</c:v>
                      </c:pt>
                      <c:pt idx="37">
                        <c:v>332.3260034031847</c:v>
                      </c:pt>
                      <c:pt idx="38">
                        <c:v>338.71362245751504</c:v>
                      </c:pt>
                      <c:pt idx="39">
                        <c:v>344.464552533068</c:v>
                      </c:pt>
                      <c:pt idx="40">
                        <c:v>349.64225590776721</c:v>
                      </c:pt>
                      <c:pt idx="41">
                        <c:v>354.30386922668652</c:v>
                      </c:pt>
                      <c:pt idx="42">
                        <c:v>358.50083401252436</c:v>
                      </c:pt>
                      <c:pt idx="43">
                        <c:v>362.27946432964518</c:v>
                      </c:pt>
                      <c:pt idx="44">
                        <c:v>365.68145786593698</c:v>
                      </c:pt>
                      <c:pt idx="45">
                        <c:v>368.74435607234045</c:v>
                      </c:pt>
                      <c:pt idx="46">
                        <c:v>371.50195843775094</c:v>
                      </c:pt>
                      <c:pt idx="47">
                        <c:v>373.98469547087194</c:v>
                      </c:pt>
                      <c:pt idx="48">
                        <c:v>376.21996450492384</c:v>
                      </c:pt>
                      <c:pt idx="49">
                        <c:v>378.23243203085849</c:v>
                      </c:pt>
                      <c:pt idx="50">
                        <c:v>380.04430589536594</c:v>
                      </c:pt>
                      <c:pt idx="51">
                        <c:v>381.67558036741514</c:v>
                      </c:pt>
                      <c:pt idx="52">
                        <c:v>383.14425677767002</c:v>
                      </c:pt>
                      <c:pt idx="53">
                        <c:v>384.46654216556647</c:v>
                      </c:pt>
                      <c:pt idx="54">
                        <c:v>385.65702812614711</c:v>
                      </c:pt>
                      <c:pt idx="55">
                        <c:v>386.72885183025249</c:v>
                      </c:pt>
                      <c:pt idx="56">
                        <c:v>387.69384099494789</c:v>
                      </c:pt>
                      <c:pt idx="57">
                        <c:v>388.56264440395313</c:v>
                      </c:pt>
                      <c:pt idx="58">
                        <c:v>389.34484941838713</c:v>
                      </c:pt>
                      <c:pt idx="59">
                        <c:v>390.049087774572</c:v>
                      </c:pt>
                      <c:pt idx="60">
                        <c:v>390.68313083639106</c:v>
                      </c:pt>
                      <c:pt idx="61">
                        <c:v>391.25397535332246</c:v>
                      </c:pt>
                      <c:pt idx="62">
                        <c:v>391.76792067049973</c:v>
                      </c:pt>
                      <c:pt idx="63">
                        <c:v>392.23063824282275</c:v>
                      </c:pt>
                      <c:pt idx="64">
                        <c:v>392.64723422021677</c:v>
                      </c:pt>
                      <c:pt idx="65">
                        <c:v>393.02230579467539</c:v>
                      </c:pt>
                      <c:pt idx="66">
                        <c:v>393.35999193088554</c:v>
                      </c:pt>
                      <c:pt idx="67">
                        <c:v>393.66401904025298</c:v>
                      </c:pt>
                      <c:pt idx="68">
                        <c:v>393.93774210234744</c:v>
                      </c:pt>
                      <c:pt idx="69">
                        <c:v>394.18418168754852</c:v>
                      </c:pt>
                      <c:pt idx="70">
                        <c:v>394.40605728944104</c:v>
                      </c:pt>
                      <c:pt idx="71">
                        <c:v>394.60581733478841</c:v>
                      </c:pt>
                      <c:pt idx="72">
                        <c:v>394.78566620224768</c:v>
                      </c:pt>
                      <c:pt idx="73">
                        <c:v>394.94758854798056</c:v>
                      </c:pt>
                      <c:pt idx="74">
                        <c:v>395.09337120659859</c:v>
                      </c:pt>
                      <c:pt idx="75">
                        <c:v>395.22462290912023</c:v>
                      </c:pt>
                      <c:pt idx="76">
                        <c:v>395.34279203553166</c:v>
                      </c:pt>
                      <c:pt idx="77">
                        <c:v>395.44918259785243</c:v>
                      </c:pt>
                      <c:pt idx="78">
                        <c:v>395.5449686300816</c:v>
                      </c:pt>
                      <c:pt idx="79">
                        <c:v>395.63120714381876</c:v>
                      </c:pt>
                      <c:pt idx="80">
                        <c:v>395.7088497925277</c:v>
                      </c:pt>
                      <c:pt idx="81">
                        <c:v>395.77875337315891</c:v>
                      </c:pt>
                      <c:pt idx="82">
                        <c:v>395.84168928101781</c:v>
                      </c:pt>
                      <c:pt idx="83">
                        <c:v>395.89835202221434</c:v>
                      </c:pt>
                      <c:pt idx="84">
                        <c:v>395.94936687763061</c:v>
                      </c:pt>
                      <c:pt idx="85">
                        <c:v>395.99529680297803</c:v>
                      </c:pt>
                      <c:pt idx="86">
                        <c:v>396.03664864108885</c:v>
                      </c:pt>
                      <c:pt idx="87">
                        <c:v>396.07387871499407</c:v>
                      </c:pt>
                      <c:pt idx="88">
                        <c:v>396.10739786350865</c:v>
                      </c:pt>
                      <c:pt idx="89">
                        <c:v>396.13757597489251</c:v>
                      </c:pt>
                      <c:pt idx="90">
                        <c:v>396.16474606861675</c:v>
                      </c:pt>
                      <c:pt idx="91">
                        <c:v>396.18920797027766</c:v>
                      </c:pt>
                      <c:pt idx="92">
                        <c:v>396.21123162021206</c:v>
                      </c:pt>
                      <c:pt idx="93">
                        <c:v>396.23106005232484</c:v>
                      </c:pt>
                      <c:pt idx="94">
                        <c:v>396.24891207600041</c:v>
                      </c:pt>
                      <c:pt idx="95">
                        <c:v>396.26498469069332</c:v>
                      </c:pt>
                      <c:pt idx="96">
                        <c:v>396.27945525984347</c:v>
                      </c:pt>
                      <c:pt idx="97">
                        <c:v>396.2924834681051</c:v>
                      </c:pt>
                      <c:pt idx="98">
                        <c:v>396.30421308348838</c:v>
                      </c:pt>
                      <c:pt idx="99">
                        <c:v>396.31477354385851</c:v>
                      </c:pt>
                      <c:pt idx="100">
                        <c:v>396.32428138529951</c:v>
                      </c:pt>
                      <c:pt idx="101">
                        <c:v>396.33284152810569</c:v>
                      </c:pt>
                      <c:pt idx="102">
                        <c:v>396.34054843459097</c:v>
                      </c:pt>
                      <c:pt idx="103">
                        <c:v>396.34748715149289</c:v>
                      </c:pt>
                      <c:pt idx="104">
                        <c:v>396.35373424847501</c:v>
                      </c:pt>
                      <c:pt idx="105">
                        <c:v>396.35935866308301</c:v>
                      </c:pt>
                      <c:pt idx="106">
                        <c:v>396.36442246147976</c:v>
                      </c:pt>
                      <c:pt idx="107">
                        <c:v>396.36898152335374</c:v>
                      </c:pt>
                      <c:pt idx="108">
                        <c:v>396.37308615855892</c:v>
                      </c:pt>
                      <c:pt idx="109">
                        <c:v>396.37678166229045</c:v>
                      </c:pt>
                      <c:pt idx="110">
                        <c:v>396.38010881492318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3A6-49A9-BA9C-297021AC6A2A}"/>
                  </c:ext>
                </c:extLst>
              </c15:ser>
            </c15:filteredScatterSeries>
          </c:ext>
        </c:extLst>
      </c:scatterChart>
      <c:valAx>
        <c:axId val="839469208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</a:t>
                </a:r>
                <a:r>
                  <a:rPr lang="de-DE" baseline="0"/>
                  <a:t> in s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3">
                <a:alpha val="9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468552"/>
        <c:crosses val="autoZero"/>
        <c:crossBetween val="midCat"/>
        <c:minorUnit val="1"/>
      </c:valAx>
      <c:valAx>
        <c:axId val="83946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simulierte</a:t>
                </a:r>
                <a:r>
                  <a:rPr lang="de-DE" baseline="0"/>
                  <a:t> Leistung in kW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9469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308060673780437"/>
          <c:y val="0.68176483421294409"/>
          <c:w val="0.1450276318207237"/>
          <c:h val="0.3182353002716585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24</xdr:row>
      <xdr:rowOff>136071</xdr:rowOff>
    </xdr:from>
    <xdr:to>
      <xdr:col>6</xdr:col>
      <xdr:colOff>1743075</xdr:colOff>
      <xdr:row>40</xdr:row>
      <xdr:rowOff>68036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26896</xdr:colOff>
      <xdr:row>3</xdr:row>
      <xdr:rowOff>35176</xdr:rowOff>
    </xdr:from>
    <xdr:ext cx="3402104" cy="628212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63376" y="728596"/>
          <a:ext cx="3402104" cy="6282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lang="de-DE" sz="1100"/>
            <a:t>P(t)</a:t>
          </a:r>
          <a:r>
            <a:rPr lang="de-DE" sz="1100" baseline="0"/>
            <a:t> = -((∑P</a:t>
          </a:r>
          <a:r>
            <a:rPr lang="de-DE" sz="1100" baseline="-25000"/>
            <a:t>Emax</a:t>
          </a:r>
          <a:r>
            <a:rPr lang="de-DE" sz="1100" baseline="0"/>
            <a:t> (NAP) - P</a:t>
          </a:r>
          <a:r>
            <a:rPr lang="de-DE" sz="1100" baseline="-25000"/>
            <a:t>AV,E</a:t>
          </a:r>
          <a:r>
            <a:rPr lang="de-DE" sz="1100" baseline="0"/>
            <a:t>) * e</a:t>
          </a:r>
          <a:r>
            <a:rPr lang="de-DE" sz="1100" baseline="30000"/>
            <a:t>(-1,05*(t-0,8-</a:t>
          </a:r>
          <a:r>
            <a:rPr lang="el-GR" sz="1100" baseline="30000"/>
            <a:t>Δ</a:t>
          </a:r>
          <a:r>
            <a:rPr lang="de-DE" sz="1100" baseline="30000"/>
            <a:t>t))</a:t>
          </a:r>
          <a:r>
            <a:rPr lang="de-DE" sz="1100" baseline="0"/>
            <a:t>-2*P</a:t>
          </a:r>
          <a:r>
            <a:rPr lang="de-DE" sz="1100" baseline="-25000"/>
            <a:t>min</a:t>
          </a:r>
          <a:r>
            <a:rPr lang="de-DE" sz="1100" baseline="0"/>
            <a:t>)</a:t>
          </a:r>
        </a:p>
        <a:p>
          <a:pPr algn="ctr"/>
          <a:r>
            <a:rPr lang="el-GR" sz="1100" baseline="0"/>
            <a:t>Δ</a:t>
          </a:r>
          <a:r>
            <a:rPr lang="de-DE" sz="1100" baseline="0"/>
            <a:t>t = ln((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∑P</a:t>
          </a:r>
          <a:r>
            <a:rPr lang="de-DE" sz="110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Emax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(NAP)</a:t>
          </a:r>
          <a:r>
            <a:rPr lang="de-DE" sz="1100" baseline="0"/>
            <a:t>+2*P</a:t>
          </a:r>
          <a:r>
            <a:rPr lang="de-DE" sz="1100" baseline="-25000"/>
            <a:t>min</a:t>
          </a:r>
          <a:r>
            <a:rPr lang="de-DE" sz="1100" baseline="0"/>
            <a:t>)/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(∑P</a:t>
          </a:r>
          <a:r>
            <a:rPr lang="de-DE" sz="110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Emax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(NAP) - P</a:t>
          </a:r>
          <a:r>
            <a:rPr lang="de-DE" sz="110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AV,E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))/1,05 </a:t>
          </a:r>
          <a:endParaRPr lang="de-DE" sz="1100"/>
        </a:p>
      </xdr:txBody>
    </xdr:sp>
    <xdr:clientData/>
  </xdr:oneCellAnchor>
  <xdr:oneCellAnchor>
    <xdr:from>
      <xdr:col>3</xdr:col>
      <xdr:colOff>26894</xdr:colOff>
      <xdr:row>3</xdr:row>
      <xdr:rowOff>26211</xdr:rowOff>
    </xdr:from>
    <xdr:ext cx="2985247" cy="628212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49035" y="698564"/>
          <a:ext cx="2985247" cy="62821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lang="de-DE" sz="1200"/>
            <a:t>P(t)</a:t>
          </a:r>
          <a:r>
            <a:rPr lang="de-DE" sz="1200" baseline="0"/>
            <a:t> = -((∑P</a:t>
          </a:r>
          <a:r>
            <a:rPr lang="de-DE" sz="1200" baseline="-25000"/>
            <a:t>Emax</a:t>
          </a:r>
          <a:r>
            <a:rPr lang="de-DE" sz="1200" baseline="0"/>
            <a:t> (NAP) - P</a:t>
          </a:r>
          <a:r>
            <a:rPr lang="de-DE" sz="1200" baseline="-25000"/>
            <a:t>AV,E</a:t>
          </a:r>
          <a:r>
            <a:rPr lang="de-DE" sz="1200" baseline="0"/>
            <a:t>) * e</a:t>
          </a:r>
          <a:r>
            <a:rPr lang="de-DE" sz="1200" baseline="30000"/>
            <a:t>(-1,05*(t-0,8))</a:t>
          </a:r>
          <a:r>
            <a:rPr lang="de-DE" sz="1200" baseline="0"/>
            <a:t>+P</a:t>
          </a:r>
          <a:r>
            <a:rPr lang="de-DE" sz="1200" baseline="-25000"/>
            <a:t>AV,E</a:t>
          </a:r>
          <a:r>
            <a:rPr lang="de-DE" sz="1200" baseline="0"/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24938</xdr:colOff>
          <xdr:row>0</xdr:row>
          <xdr:rowOff>0</xdr:rowOff>
        </xdr:from>
        <xdr:to>
          <xdr:col>9</xdr:col>
          <xdr:colOff>0</xdr:colOff>
          <xdr:row>34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ock, Carsten" id="{1DF7D870-9AAE-4807-9B97-8A42E3ABA8F6}" userId="S::C3906@eon.com::993ca637-6628-4172-9810-d53b94c9f72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6-05-04T12:01:00.46" personId="{1DF7D870-9AAE-4807-9B97-8A42E3ABA8F6}" id="{4BDB8720-AF51-45B0-A348-0ADE5C84D75B}">
    <text xml:space="preserve">Var.1: Standard gemäß TAB-MS, Pmin = 0,05 x √3 x IN Wandler x UN (NAP)"
Var.2: Gem. FNN-Hinweis, Tabelle 4, Aufbau mit Mess-/ Abrech-nungswandler und Messgeräten und Pmin = 0,025 x √3 x IN Wandler x UN (NAP) 
Var.3: Gem. FNN-Hinweis, Tabelle 4, Aufbau mit Mess-/ Abrech-nungswandler und Messgeräten und Pmin = 0,015 x √3 x IN Wandler x UN (NAP) </text>
  </threadedComment>
  <threadedComment ref="A15" dT="2021-03-19T14:16:03.46" personId="{1DF7D870-9AAE-4807-9B97-8A42E3ABA8F6}" id="{555FE575-2C4B-465C-80B1-E7D01F77D949}">
    <text>Werte im Verbraucherzählpfeilsystem, d. h.:
negativ: Einspeisung in das Netz des Netzbetreibers
positiv: Bezug aus dem Netz des NB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yernwerk-netz.de/de/energie-anschliessen/stromnetz/anschluss-mittel-und-hochspannung/technische-mindestanforderungen-s19-abs--1-enwg-ab-2018.html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B9E7-BCE5-4763-B4B1-7D42EF68F9F2}">
  <sheetPr>
    <pageSetUpPr fitToPage="1"/>
  </sheetPr>
  <dimension ref="A1:H49"/>
  <sheetViews>
    <sheetView tabSelected="1" zoomScale="85" zoomScaleNormal="85" workbookViewId="0">
      <selection activeCell="C22" sqref="C22"/>
    </sheetView>
  </sheetViews>
  <sheetFormatPr baseColWidth="10" defaultColWidth="0" defaultRowHeight="15.05" zeroHeight="1" x14ac:dyDescent="0.3"/>
  <cols>
    <col min="1" max="1" width="31.6640625" customWidth="1"/>
    <col min="2" max="2" width="29.88671875" customWidth="1"/>
    <col min="3" max="3" width="37.88671875" bestFit="1" customWidth="1"/>
    <col min="4" max="4" width="19.88671875" style="3" customWidth="1"/>
    <col min="5" max="5" width="25.5546875" customWidth="1"/>
    <col min="6" max="6" width="26.44140625" style="3" customWidth="1"/>
    <col min="7" max="7" width="34.6640625" customWidth="1"/>
    <col min="8" max="8" width="1.109375" customWidth="1"/>
    <col min="9" max="16384" width="11.44140625" hidden="1"/>
  </cols>
  <sheetData>
    <row r="1" spans="1:7" ht="22.95" x14ac:dyDescent="0.45">
      <c r="A1" s="2" t="s">
        <v>0</v>
      </c>
      <c r="F1" s="4" t="s">
        <v>1</v>
      </c>
      <c r="G1" s="5">
        <v>46146</v>
      </c>
    </row>
    <row r="2" spans="1:7" x14ac:dyDescent="0.3">
      <c r="A2" s="37" t="s">
        <v>2</v>
      </c>
      <c r="B2" s="37"/>
      <c r="C2" s="37"/>
      <c r="D2" s="6" t="s">
        <v>3</v>
      </c>
      <c r="F2"/>
      <c r="G2" s="7"/>
    </row>
    <row r="3" spans="1:7" ht="16.399999999999999" x14ac:dyDescent="0.35">
      <c r="A3" s="37" t="s">
        <v>4</v>
      </c>
      <c r="B3" s="37"/>
      <c r="C3" s="37"/>
      <c r="D3" s="18" t="s">
        <v>5</v>
      </c>
      <c r="E3" s="19"/>
      <c r="F3" s="18" t="s">
        <v>6</v>
      </c>
      <c r="G3" s="19"/>
    </row>
    <row r="4" spans="1:7" x14ac:dyDescent="0.3">
      <c r="A4" s="37" t="s">
        <v>7</v>
      </c>
      <c r="B4" s="37"/>
      <c r="C4" s="37"/>
      <c r="D4" s="20"/>
      <c r="E4" s="21"/>
      <c r="F4" s="26"/>
      <c r="G4" s="22"/>
    </row>
    <row r="5" spans="1:7" ht="21.8" customHeight="1" x14ac:dyDescent="0.3">
      <c r="D5" s="20"/>
      <c r="E5" s="22"/>
      <c r="F5" s="20"/>
      <c r="G5" s="22"/>
    </row>
    <row r="6" spans="1:7" ht="18.350000000000001" x14ac:dyDescent="0.35">
      <c r="A6" s="8" t="s">
        <v>8</v>
      </c>
      <c r="D6" s="23"/>
      <c r="E6" s="24"/>
      <c r="F6" s="23"/>
      <c r="G6" s="24"/>
    </row>
    <row r="7" spans="1:7" x14ac:dyDescent="0.3">
      <c r="A7" s="4" t="s">
        <v>9</v>
      </c>
      <c r="B7" s="14"/>
      <c r="C7" s="4" t="s">
        <v>10</v>
      </c>
      <c r="D7" s="14" t="s">
        <v>11</v>
      </c>
      <c r="E7" s="4" t="s">
        <v>12</v>
      </c>
      <c r="F7" s="25">
        <v>1000</v>
      </c>
    </row>
    <row r="8" spans="1:7" ht="16.399999999999999" x14ac:dyDescent="0.35">
      <c r="A8" s="4" t="s">
        <v>13</v>
      </c>
      <c r="B8" s="14"/>
      <c r="C8" s="4" t="s">
        <v>14</v>
      </c>
      <c r="D8" s="14" t="s">
        <v>15</v>
      </c>
      <c r="E8" s="4" t="s">
        <v>16</v>
      </c>
      <c r="F8" s="14">
        <v>0</v>
      </c>
      <c r="G8" t="str">
        <f>IF(AND(NOT(F7=""),NOT(F8=""),F8&gt;=F7),Auswahlfelder!F3,"")</f>
        <v/>
      </c>
    </row>
    <row r="9" spans="1:7" ht="45.2" x14ac:dyDescent="0.3">
      <c r="A9" s="9" t="s">
        <v>17</v>
      </c>
      <c r="B9" s="14"/>
      <c r="C9" s="28" t="s">
        <v>18</v>
      </c>
      <c r="D9" s="29">
        <v>20</v>
      </c>
      <c r="E9" s="10" t="s">
        <v>19</v>
      </c>
      <c r="F9" s="15">
        <v>80</v>
      </c>
    </row>
    <row r="10" spans="1:7" ht="16.2" customHeight="1" x14ac:dyDescent="0.35">
      <c r="B10" s="3"/>
      <c r="C10" s="4" t="s">
        <v>20</v>
      </c>
      <c r="D10" s="14">
        <v>100</v>
      </c>
      <c r="E10" s="4" t="s">
        <v>79</v>
      </c>
      <c r="F10" s="14" t="s">
        <v>22</v>
      </c>
      <c r="G10" t="s">
        <v>80</v>
      </c>
    </row>
    <row r="11" spans="1:7" ht="16.2" customHeight="1" x14ac:dyDescent="0.35">
      <c r="B11" s="39" t="str">
        <f>IF(OR(D7=Auswahlfelder!A2,D8=Auswahlfelder!B2),Auswahlfelder!F2,"")</f>
        <v/>
      </c>
      <c r="C11" s="39"/>
      <c r="E11" s="4" t="s">
        <v>23</v>
      </c>
      <c r="F11" s="33">
        <f>IF(ISNUMBER(D10),
       IF(F10=Auswahlfelder!G2,SQRT(3)*'Protokoll des Funktionstests'!D10*'Protokoll des Funktionstests'!D9*0.05,
              IF(F10=Auswahlfelder!G3,SQRT(3)*'Protokoll des Funktionstests'!D10*'Protokoll des Funktionstests'!D9*0.025,
                      IF(F10=Auswahlfelder!G4,SQRT(3)*'Protokoll des Funktionstests'!D10*'Protokoll des Funktionstests'!D9*0.015,
                     "Variante angeben"))),
                       "In Stromwandl. angeben")</f>
        <v>173.20508075688772</v>
      </c>
    </row>
    <row r="12" spans="1:7" ht="16.2" customHeight="1" x14ac:dyDescent="0.3">
      <c r="B12" s="3"/>
      <c r="F12"/>
    </row>
    <row r="13" spans="1:7" ht="16.2" customHeight="1" x14ac:dyDescent="0.3">
      <c r="B13" s="3"/>
    </row>
    <row r="14" spans="1:7" ht="18.350000000000001" x14ac:dyDescent="0.35">
      <c r="A14" s="8" t="s">
        <v>24</v>
      </c>
    </row>
    <row r="15" spans="1:7" ht="15.05" customHeight="1" x14ac:dyDescent="0.35">
      <c r="A15" s="40" t="s">
        <v>25</v>
      </c>
      <c r="B15" s="40"/>
      <c r="C15" s="11" t="s">
        <v>26</v>
      </c>
      <c r="D15" s="11" t="s">
        <v>27</v>
      </c>
      <c r="E15" s="35" t="s">
        <v>28</v>
      </c>
      <c r="F15" s="35"/>
      <c r="G15" s="44" t="s">
        <v>29</v>
      </c>
    </row>
    <row r="16" spans="1:7" x14ac:dyDescent="0.3">
      <c r="A16" s="11"/>
      <c r="B16" s="11" t="s">
        <v>30</v>
      </c>
      <c r="C16" s="11" t="s">
        <v>31</v>
      </c>
      <c r="D16" s="11" t="s">
        <v>31</v>
      </c>
      <c r="E16" s="11" t="s">
        <v>32</v>
      </c>
      <c r="F16" s="11" t="s">
        <v>33</v>
      </c>
      <c r="G16" s="45"/>
    </row>
    <row r="17" spans="1:7" ht="15.05" customHeight="1" x14ac:dyDescent="0.3">
      <c r="A17" s="12" t="s">
        <v>34</v>
      </c>
      <c r="B17" s="31">
        <f>IF($F$7&gt;=$F$11,
          IF(ABS(Diagramm!B11)&gt;=$F$11,Diagramm!B11,
          Auswahlfelder!D2))</f>
        <v>-1000.0000000000002</v>
      </c>
      <c r="C17" s="14">
        <v>0.95299999999999996</v>
      </c>
      <c r="D17" s="34">
        <f>IF($F$8&gt;=$F$11,
IF(B17&lt;&gt;Auswahlfelder!$D$2,(((LN((-(B17)-$F$8)/($F$7-$F$8)))/-1.05)+0.8),""),
IF(B17&lt;&gt;Auswahlfelder!$D$2,(((LN((-(B17)+2*$F$11)/($F$7-$F$8)))/-1.05)+0.8+Diagramm!$Q$6),""))</f>
        <v>0.79999999999999993</v>
      </c>
      <c r="E17" s="34">
        <f>IF(ISNUMBER(D17),Diagramm!J2,"")</f>
        <v>0.68527346464809613</v>
      </c>
      <c r="F17" s="34">
        <f>IF(ISNUMBER(D17),IF(ISNUMBER(Diagramm!I2),Diagramm!I2,"Leistung innerhalb der Toleranz"),"")</f>
        <v>0.9560408385995085</v>
      </c>
      <c r="G17" s="32" t="str">
        <f>IF(AND(ISNUMBER(B17),NOT(C17="")),IF(AND(E17&lt;=C17,C17&lt;=F17),Auswahlfelder!$C$2,IF(C17&lt;E17,Auswahlfelder!$C$4,IF(F17&lt;C17,Auswahlfelder!$C$3,""))),"")</f>
        <v>in Ordnung</v>
      </c>
    </row>
    <row r="18" spans="1:7" ht="15.05" customHeight="1" x14ac:dyDescent="0.3">
      <c r="A18" s="12" t="s">
        <v>35</v>
      </c>
      <c r="B18" s="31">
        <f>IF($F$7&gt;=$F$11,
          IF(ABS(Diagramm!B13)&gt;=$F$11,Diagramm!B13,
          Auswahlfelder!D2))</f>
        <v>-744.96870402346622</v>
      </c>
      <c r="C18" s="14">
        <v>1.161</v>
      </c>
      <c r="D18" s="34">
        <f>IF($F$8&gt;=$F$11,
IF(B18&lt;&gt;Auswahlfelder!$D$2,(((LN((-(B18)-$F$8)/($F$7-$F$8)))/-1.05)+0.8),""),
IF(B18&lt;&gt;Auswahlfelder!$D$2,(((LN((-(B18)+2*$F$11)/($F$7-$F$8)))/-1.05)+0.8+Diagramm!$Q$6),""))</f>
        <v>0.99999999999999989</v>
      </c>
      <c r="E18" s="34">
        <f>IF(ISNUMBER(D18),Diagramm!J3,"")</f>
        <v>0.87733795081249699</v>
      </c>
      <c r="F18" s="34">
        <f>IF(ISNUMBER(D18),IF(ISNUMBER(Diagramm!I3),Diagramm!I3,"Leistung innerhalb der Toleranz"),"")</f>
        <v>1.1646630893122563</v>
      </c>
      <c r="G18" s="32" t="str">
        <f>IF(AND(ISNUMBER(B18),NOT(C18="")),IF(AND(E18&lt;=C18,C18&lt;=F18),Auswahlfelder!$C$2,IF(C18&lt;E18,Auswahlfelder!$C$4,IF(F18&lt;C18,Auswahlfelder!$C$3,""))),"")</f>
        <v>in Ordnung</v>
      </c>
    </row>
    <row r="19" spans="1:7" ht="15.05" customHeight="1" x14ac:dyDescent="0.3">
      <c r="A19" s="12" t="s">
        <v>36</v>
      </c>
      <c r="B19" s="31">
        <f>IF($F$7&gt;=$F$11,
          IF(ABS(Diagramm!B18)&gt;=$F$11,Diagramm!B18,
          Auswahlfelder!D2))</f>
        <v>-299.20086095134883</v>
      </c>
      <c r="C19" s="14">
        <v>1.6910000000000001</v>
      </c>
      <c r="D19" s="34">
        <f>IF($F$8&gt;=$F$11,
IF(B19&lt;&gt;Auswahlfelder!$D$2,(((LN((-(B19)-$F$8)/($F$7-$F$8)))/-1.05)+0.8),""),
IF(B19&lt;&gt;Auswahlfelder!$D$2,(((LN((-(B19)+2*$F$11)/($F$7-$F$8)))/-1.05)+0.8+Diagramm!$Q$6),""))</f>
        <v>1.5</v>
      </c>
      <c r="E19" s="34">
        <f>IF(ISNUMBER(D19),Diagramm!J4,"")</f>
        <v>1.3489586301757197</v>
      </c>
      <c r="F19" s="34">
        <f>IF(ISNUMBER(D19),IF(ISNUMBER(Diagramm!I4),Diagramm!I4,"Leistung innerhalb der Toleranz"),"")</f>
        <v>1.6967708408505504</v>
      </c>
      <c r="G19" s="32" t="str">
        <f>IF(AND(ISNUMBER(B19),NOT(C19="")),IF(AND(E19&lt;=C19,C19&lt;=F19),Auswahlfelder!$C$2,IF(C19&lt;E19,Auswahlfelder!$C$4,IF(F19&lt;C19,Auswahlfelder!$C$3,""))),"")</f>
        <v>in Ordnung</v>
      </c>
    </row>
    <row r="20" spans="1:7" ht="15.05" customHeight="1" x14ac:dyDescent="0.3">
      <c r="A20" s="12" t="s">
        <v>37</v>
      </c>
      <c r="B20" s="31" t="str">
        <f>IF($F$7&gt;=$F$11,
          IF(ABS(Diagramm!B23)&gt;=$F$11,Diagramm!B23, Auswahlfelder!D2))</f>
        <v>nicht erforderlich!</v>
      </c>
      <c r="C20" s="14"/>
      <c r="D20" s="34" t="str">
        <f>IF($F$8&gt;=$F$11,
IF(B20&lt;&gt;Auswahlfelder!$D$2,(((LN((-(B20)-$F$8)/($F$7-$F$8)))/-1.05)+0.8),""),
IF(B20&lt;&gt;Auswahlfelder!$D$2,(((LN((-(B20)+2*$F$11)/($F$7-$F$8)))/-1.05)+0.8+Diagramm!$Q$6),""))</f>
        <v/>
      </c>
      <c r="E20" s="34" t="str">
        <f>IF(ISNUMBER(D20),Diagramm!J5,"")</f>
        <v/>
      </c>
      <c r="F20" s="34" t="str">
        <f>IF(ISNUMBER(D20),IF(ISNUMBER(Diagramm!I5),Diagramm!I5,"Leistung innerhalb der Toleranz"),"")</f>
        <v/>
      </c>
      <c r="G20" s="32" t="str">
        <f>IF(AND(ISNUMBER(B20),NOT(C20="")),IF(AND(E20&lt;=C20,C20&lt;=F20),Auswahlfelder!$C$2,IF(C20&lt;E20,Auswahlfelder!$C$4,IF(F20&lt;C20,Auswahlfelder!$C$3,""))),"")</f>
        <v/>
      </c>
    </row>
    <row r="21" spans="1:7" ht="15.05" customHeight="1" x14ac:dyDescent="0.3">
      <c r="A21" s="12" t="s">
        <v>38</v>
      </c>
      <c r="B21" s="31">
        <f>IF($F$7&gt;=$F$11,
          IF(ABS(Diagramm!B33)&gt;=$F$11,Diagramm!B33,
          Auswahlfelder!D2))</f>
        <v>212.76380376929342</v>
      </c>
      <c r="C21" s="14">
        <v>3</v>
      </c>
      <c r="D21" s="34">
        <f>IF($F$8&gt;=$F$11,
IF(B21&lt;&gt;Auswahlfelder!$D$2,(((LN((-(B21)-$F$8)/($F$7-$F$8)))/-1.05)+0.8),""),
IF(B21&lt;&gt;Auswahlfelder!$D$2,(((LN((-(B21)+2*$F$11)/($F$7-$F$8)))/-1.05)+0.8+Diagramm!$Q$6),""))</f>
        <v>3</v>
      </c>
      <c r="E21" s="34">
        <f>IF(ISNUMBER(D21),Diagramm!J6,"")</f>
        <v>2.6173192862325037</v>
      </c>
      <c r="F21" s="34">
        <f>IF(ISNUMBER(D21),IF(ISNUMBER(Diagramm!I6),Diagramm!I6,"Leistung innerhalb der Toleranz"),"")</f>
        <v>3.5662850525184639</v>
      </c>
      <c r="G21" s="32" t="str">
        <f>IF(AND(ISNUMBER(B21),NOT(C21="")),IF(AND(E21&lt;=C21,C21&lt;=F21),Auswahlfelder!$C$2,IF(C21&lt;E21,Auswahlfelder!$C$4,IF(F21&lt;C21,Auswahlfelder!$C$3,""))),"")</f>
        <v>in Ordnung</v>
      </c>
    </row>
    <row r="22" spans="1:7" ht="30.8" customHeight="1" x14ac:dyDescent="0.3">
      <c r="A22" s="36" t="s">
        <v>78</v>
      </c>
      <c r="B22" s="31">
        <f>IF(F8&gt;=F11,
            -1.03*(F8+0.05*F7),
           0.97*(2*F11-0.05*F7))</f>
        <v>287.51785666836219</v>
      </c>
      <c r="C22" s="14">
        <v>5</v>
      </c>
      <c r="D22" s="34">
        <f>IF($F$8&gt;=$F$11,
IF(B22&lt;&gt;Auswahlfelder!$D$2,(((LN((-(B22)-$F$8)/($F$7-$F$8)))/-1.05)+0.8),""),
IF(B22&lt;&gt;Auswahlfelder!$D$2,(((LN((-(B22)+2*$F$11)/($F$7-$F$8)))/-1.05)+0.8+Diagramm!$Q$6),""))</f>
        <v>3.7804635768425037</v>
      </c>
      <c r="E22" s="34">
        <f>IF(ISNUMBER(D22),Diagramm!J7,"")</f>
        <v>3.1150836430052466</v>
      </c>
      <c r="F22" s="34">
        <f>IF(ISNUMBER(D22),IF(ISNUMBER(Diagramm!I7),Diagramm!I7,"Leistung innerhalb der Toleranz"),"")</f>
        <v>5.7009627727590004</v>
      </c>
      <c r="G22" s="32" t="str">
        <f>IF(AND(ISNUMBER(B22),NOT(C22="")),IF(AND(E22&lt;=C22,C22&lt;=F22),Auswahlfelder!$C$2,IF(C22&lt;E22,Auswahlfelder!$C$4,IF(F22&lt;C22,Auswahlfelder!$C$3,""))),"")</f>
        <v>in Ordnung</v>
      </c>
    </row>
    <row r="23" spans="1:7" x14ac:dyDescent="0.3"/>
    <row r="24" spans="1:7" ht="18.350000000000001" x14ac:dyDescent="0.35">
      <c r="A24" s="8" t="s">
        <v>39</v>
      </c>
      <c r="G24" s="17"/>
    </row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spans="1:7" x14ac:dyDescent="0.3"/>
    <row r="34" spans="1:7" x14ac:dyDescent="0.3"/>
    <row r="35" spans="1:7" x14ac:dyDescent="0.3"/>
    <row r="36" spans="1:7" x14ac:dyDescent="0.3"/>
    <row r="37" spans="1:7" x14ac:dyDescent="0.3"/>
    <row r="38" spans="1:7" x14ac:dyDescent="0.3"/>
    <row r="39" spans="1:7" x14ac:dyDescent="0.3"/>
    <row r="40" spans="1:7" x14ac:dyDescent="0.3"/>
    <row r="41" spans="1:7" x14ac:dyDescent="0.3"/>
    <row r="42" spans="1:7" ht="18.350000000000001" x14ac:dyDescent="0.35">
      <c r="A42" s="8" t="s">
        <v>40</v>
      </c>
    </row>
    <row r="43" spans="1:7" x14ac:dyDescent="0.3">
      <c r="A43" s="38"/>
      <c r="B43" s="38"/>
      <c r="C43" s="38"/>
      <c r="D43" s="38"/>
      <c r="E43" s="38"/>
      <c r="F43" s="38"/>
      <c r="G43" s="38"/>
    </row>
    <row r="44" spans="1:7" x14ac:dyDescent="0.3">
      <c r="A44" s="38"/>
      <c r="B44" s="38"/>
      <c r="C44" s="38"/>
      <c r="D44" s="38"/>
      <c r="E44" s="38"/>
      <c r="F44" s="38"/>
      <c r="G44" s="38"/>
    </row>
    <row r="45" spans="1:7" x14ac:dyDescent="0.3">
      <c r="A45" s="38"/>
      <c r="B45" s="38"/>
      <c r="C45" s="38"/>
      <c r="D45" s="38"/>
      <c r="E45" s="38"/>
      <c r="F45" s="38"/>
      <c r="G45" s="38"/>
    </row>
    <row r="46" spans="1:7" x14ac:dyDescent="0.3">
      <c r="A46" s="38"/>
      <c r="B46" s="38"/>
      <c r="C46" s="38"/>
      <c r="D46" s="38"/>
      <c r="E46" s="38"/>
      <c r="F46" s="38"/>
      <c r="G46" s="38"/>
    </row>
    <row r="47" spans="1:7" x14ac:dyDescent="0.3"/>
    <row r="48" spans="1:7" s="13" customFormat="1" x14ac:dyDescent="0.3">
      <c r="A48" s="42" t="s">
        <v>41</v>
      </c>
      <c r="B48" s="41"/>
      <c r="C48" s="42" t="s">
        <v>42</v>
      </c>
      <c r="D48" s="41"/>
      <c r="E48" s="42" t="s">
        <v>43</v>
      </c>
      <c r="F48" s="43"/>
      <c r="G48" s="43"/>
    </row>
    <row r="49" spans="1:7" s="13" customFormat="1" x14ac:dyDescent="0.3">
      <c r="A49" s="42"/>
      <c r="B49" s="41"/>
      <c r="C49" s="42"/>
      <c r="D49" s="41"/>
      <c r="E49" s="42"/>
      <c r="F49" s="43"/>
      <c r="G49" s="43"/>
    </row>
  </sheetData>
  <sheetProtection algorithmName="SHA-512" hashValue="s5Gejm3JhtQRHxBBNtmXDRw4pn3CESv8Plffpb6i0UZ7h9KpbZBJ9cLUvwfczlXds/kSSZPMy6RlTs4jgHPqBA==" saltValue="J6t25ns4hVsKHUST1KGpIg==" spinCount="100000" sheet="1" objects="1" scenarios="1" selectLockedCells="1"/>
  <mergeCells count="16">
    <mergeCell ref="B48:B49"/>
    <mergeCell ref="A48:A49"/>
    <mergeCell ref="A4:C4"/>
    <mergeCell ref="F48:G49"/>
    <mergeCell ref="E48:E49"/>
    <mergeCell ref="D48:D49"/>
    <mergeCell ref="C48:C49"/>
    <mergeCell ref="A45:G45"/>
    <mergeCell ref="A46:G46"/>
    <mergeCell ref="G15:G16"/>
    <mergeCell ref="A2:C2"/>
    <mergeCell ref="A3:C3"/>
    <mergeCell ref="A43:G43"/>
    <mergeCell ref="A44:G44"/>
    <mergeCell ref="B11:C11"/>
    <mergeCell ref="A15:B15"/>
  </mergeCells>
  <conditionalFormatting sqref="C18:C21">
    <cfRule type="expression" dxfId="5" priority="7">
      <formula>NOT(ISNUMBER(B18))</formula>
    </cfRule>
  </conditionalFormatting>
  <conditionalFormatting sqref="F11">
    <cfRule type="cellIs" dxfId="4" priority="1" operator="equal">
      <formula>"Variante angeben"</formula>
    </cfRule>
  </conditionalFormatting>
  <hyperlinks>
    <hyperlink ref="D2" r:id="rId1" xr:uid="{DFB23CAE-AFBA-4866-B842-748E08E6250E}"/>
  </hyperlinks>
  <pageMargins left="1.1023622047244095" right="0.70866141732283472" top="0.74803149606299213" bottom="0.74803149606299213" header="0.31496062992125984" footer="0.31496062992125984"/>
  <pageSetup paperSize="9" scale="61" orientation="landscape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BDD2103B-5224-4099-BA24-A73E2CDE89BF}">
            <xm:f>NOT(ISERROR(SEARCH(Auswahlfelder!$F$2,B11)))</xm:f>
            <xm:f>Auswahlfelder!$F$2</xm:f>
            <x14:dxf>
              <font>
                <b/>
                <i val="0"/>
                <strike val="0"/>
              </font>
              <fill>
                <patternFill>
                  <bgColor rgb="FFFF000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containsText" priority="3" operator="containsText" id="{4D2EFDC7-8FD6-410F-B0B1-77D053F5ABBB}">
            <xm:f>NOT(ISERROR(SEARCH(Auswahlfelder!$F$3,G8)))</xm:f>
            <xm:f>Auswahlfelder!$F$3</xm:f>
            <x14:dxf>
              <fill>
                <patternFill>
                  <bgColor rgb="FFFF0000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ontainsText" priority="4" operator="containsText" id="{34AF6B3D-2B97-4B62-BA0D-F2A66CEB07B8}">
            <xm:f>NOT(ISERROR(SEARCH(Auswahlfelder!$C$4,G17)))</xm:f>
            <xm:f>Auswahlfelder!$C$4</xm:f>
            <x14:dxf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5957A409-9087-4B99-8F6B-5B796C47EC29}">
            <xm:f>NOT(ISERROR(SEARCH(Auswahlfelder!$C$3,G17)))</xm:f>
            <xm:f>Auswahlfelder!$C$3</xm:f>
            <x14:dxf>
              <fill>
                <patternFill>
                  <bgColor rgb="FFFF0000"/>
                </patternFill>
              </fill>
            </x14:dxf>
          </x14:cfRule>
          <x14:cfRule type="containsText" priority="6" operator="containsText" id="{2C9E5F9D-3587-43BE-9FD8-E3CD1320AFC6}">
            <xm:f>NOT(ISERROR(SEARCH(Auswahlfelder!$C$2,G17)))</xm:f>
            <xm:f>Auswahlfelder!$C$2</xm:f>
            <x14:dxf>
              <fill>
                <patternFill>
                  <bgColor rgb="FF92D050"/>
                </patternFill>
              </fill>
            </x14:dxf>
          </x14:cfRule>
          <xm:sqref>G17:G22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CC5912-4344-4450-B4EF-A925EB258275}">
          <x14:formula1>
            <xm:f>Auswahlfelder!$A$2:$A$3</xm:f>
          </x14:formula1>
          <xm:sqref>D7</xm:sqref>
        </x14:dataValidation>
        <x14:dataValidation type="list" allowBlank="1" showInputMessage="1" showErrorMessage="1" xr:uid="{7122047B-DDE7-47EB-8A6B-634334A13C27}">
          <x14:formula1>
            <xm:f>Auswahlfelder!$B$2:$B$3</xm:f>
          </x14:formula1>
          <xm:sqref>D8</xm:sqref>
        </x14:dataValidation>
        <x14:dataValidation type="list" allowBlank="1" showInputMessage="1" showErrorMessage="1" xr:uid="{193B8B66-5AD0-4278-8D30-051A2D2B5507}">
          <x14:formula1>
            <xm:f>Auswahlfelder!$G$2:$G$4</xm:f>
          </x14:formula1>
          <xm:sqref>F10</xm:sqref>
        </x14:dataValidation>
        <x14:dataValidation type="list" allowBlank="1" showInputMessage="1" showErrorMessage="1" xr:uid="{6BE14C30-BD58-4361-8609-3735066AD575}">
          <x14:formula1>
            <xm:f>Auswahlfelder!$H$2:$H$3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4B2E-B570-4183-B933-C240578080F8}">
  <dimension ref="A1:I34"/>
  <sheetViews>
    <sheetView zoomScaleNormal="100" workbookViewId="0">
      <selection sqref="A1:XFD1048576"/>
    </sheetView>
  </sheetViews>
  <sheetFormatPr baseColWidth="10" defaultColWidth="0" defaultRowHeight="15.05" zeroHeight="1" x14ac:dyDescent="0.3"/>
  <cols>
    <col min="1" max="8" width="11.44140625" customWidth="1"/>
    <col min="9" max="9" width="13.5546875" customWidth="1"/>
    <col min="10" max="16384" width="11.4414062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ht="2.95" customHeight="1" x14ac:dyDescent="0.3"/>
  </sheetData>
  <sheetProtection algorithmName="SHA-512" hashValue="FatAytHfExU0wbTWb8i4U3K1xWOETrh0qBgMJx7oZcEmcV+sUO6mtCwAmhZwS9F5bPRkscfxTPTlulryb7nVMw==" saltValue="b0M0egpJFkkOEeW18b/EDg==" spinCount="100000" sheet="1" objects="1" scenarios="1"/>
  <pageMargins left="0.7" right="0.7" top="0.78740157499999996" bottom="0.78740157499999996" header="0.3" footer="0.3"/>
  <pageSetup paperSize="9" orientation="portrait" horizontalDpi="300" verticalDpi="0" r:id="rId1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0</xdr:col>
                <xdr:colOff>24938</xdr:colOff>
                <xdr:row>0</xdr:row>
                <xdr:rowOff>0</xdr:rowOff>
              </from>
              <to>
                <xdr:col>9</xdr:col>
                <xdr:colOff>0</xdr:colOff>
                <xdr:row>34</xdr:row>
                <xdr:rowOff>0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E893-6A83-40DB-8EC7-77949F5DE3BC}">
  <dimension ref="A1:H4"/>
  <sheetViews>
    <sheetView workbookViewId="0">
      <selection activeCell="D2" sqref="D2"/>
    </sheetView>
  </sheetViews>
  <sheetFormatPr baseColWidth="10" defaultColWidth="11.44140625" defaultRowHeight="15.05" x14ac:dyDescent="0.3"/>
  <cols>
    <col min="1" max="1" width="17" customWidth="1"/>
    <col min="2" max="2" width="14.5546875" customWidth="1"/>
    <col min="3" max="3" width="25.33203125" customWidth="1"/>
    <col min="4" max="4" width="17.5546875" customWidth="1"/>
    <col min="5" max="5" width="3.6640625" customWidth="1"/>
    <col min="6" max="6" width="39.88671875" customWidth="1"/>
    <col min="7" max="7" width="25.6640625" customWidth="1"/>
    <col min="8" max="8" width="27.33203125" customWidth="1"/>
  </cols>
  <sheetData>
    <row r="1" spans="1:8" s="1" customFormat="1" x14ac:dyDescent="0.3">
      <c r="A1" s="1" t="s">
        <v>44</v>
      </c>
      <c r="B1" s="1" t="s">
        <v>45</v>
      </c>
      <c r="C1" s="1" t="s">
        <v>46</v>
      </c>
      <c r="G1" s="1" t="s">
        <v>21</v>
      </c>
      <c r="H1" s="1" t="s">
        <v>47</v>
      </c>
    </row>
    <row r="2" spans="1:8" x14ac:dyDescent="0.3">
      <c r="A2" t="s">
        <v>48</v>
      </c>
      <c r="B2" t="s">
        <v>49</v>
      </c>
      <c r="C2" t="s">
        <v>50</v>
      </c>
      <c r="D2" t="s">
        <v>51</v>
      </c>
      <c r="F2" t="s">
        <v>52</v>
      </c>
      <c r="G2" t="s">
        <v>22</v>
      </c>
      <c r="H2" s="27">
        <v>10</v>
      </c>
    </row>
    <row r="3" spans="1:8" x14ac:dyDescent="0.3">
      <c r="A3" t="s">
        <v>11</v>
      </c>
      <c r="B3" t="s">
        <v>15</v>
      </c>
      <c r="C3" t="s">
        <v>53</v>
      </c>
      <c r="F3" t="s">
        <v>54</v>
      </c>
      <c r="G3" t="s">
        <v>55</v>
      </c>
      <c r="H3" s="27">
        <v>20</v>
      </c>
    </row>
    <row r="4" spans="1:8" x14ac:dyDescent="0.3">
      <c r="C4" t="s">
        <v>56</v>
      </c>
      <c r="G4" t="s">
        <v>57</v>
      </c>
    </row>
  </sheetData>
  <sheetProtection algorithmName="SHA-512" hashValue="xAbeaG6Z70JVugGl3ideD0DAnShIXj1tOnXDh5SP+NMjcM/qhoH6A2GqXLcxOyXJzU9wFh5nMVg6U5Rm38r5vg==" saltValue="osP5Jn0sMMViNLdfhl8CT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DC6C-53A6-4D1E-83D2-CF9928ACFF18}">
  <dimension ref="A1:R113"/>
  <sheetViews>
    <sheetView zoomScale="85" zoomScaleNormal="85" workbookViewId="0">
      <selection activeCell="B19" sqref="B19"/>
    </sheetView>
  </sheetViews>
  <sheetFormatPr baseColWidth="10" defaultColWidth="11.44140625" defaultRowHeight="15.05" x14ac:dyDescent="0.3"/>
  <cols>
    <col min="1" max="1" width="14.109375" customWidth="1"/>
    <col min="2" max="3" width="22.6640625" customWidth="1"/>
    <col min="5" max="5" width="18.44140625" bestFit="1" customWidth="1"/>
    <col min="6" max="6" width="19.88671875" customWidth="1"/>
    <col min="7" max="7" width="18.33203125" customWidth="1"/>
  </cols>
  <sheetData>
    <row r="1" spans="1:18" x14ac:dyDescent="0.3">
      <c r="I1" t="s">
        <v>72</v>
      </c>
      <c r="J1" t="s">
        <v>77</v>
      </c>
    </row>
    <row r="2" spans="1:18" x14ac:dyDescent="0.3">
      <c r="A2" t="s">
        <v>58</v>
      </c>
      <c r="B2" t="s">
        <v>59</v>
      </c>
      <c r="C2" t="s">
        <v>60</v>
      </c>
      <c r="D2" t="s">
        <v>61</v>
      </c>
      <c r="E2" t="s">
        <v>68</v>
      </c>
      <c r="F2" t="s">
        <v>69</v>
      </c>
      <c r="G2" t="s">
        <v>71</v>
      </c>
      <c r="H2" t="s">
        <v>70</v>
      </c>
      <c r="I2">
        <f>IF($Q$3&gt;=$Q$5,
IF('Protokoll des Funktionstests'!B17&lt;&gt;Auswahlfelder!$D$2,(((LN((-('Protokoll des Funktionstests'!B17)-'Protokoll des Funktionstests'!$F$8-0.05*$Q$2)/('Protokoll des Funktionstests'!$F$7-'Protokoll des Funktionstests'!$F$8)))/-1.05)+0.8+0.12),""),
IF('Protokoll des Funktionstests'!B17&lt;&gt;Auswahlfelder!$D$2,(((LN((-('Protokoll des Funktionstests'!B17)+2*'Protokoll des Funktionstests'!$F$11-0.05*$Q$2)/('Protokoll des Funktionstests'!$F$7-'Protokoll des Funktionstests'!$F$8)))/-1.05)+0.8+Diagramm!$Q$6+0.12),""))</f>
        <v>0.9560408385995085</v>
      </c>
      <c r="J2">
        <f>IF($Q$3&gt;=$Q$5,
IF('Protokoll des Funktionstests'!B17&lt;&gt;Auswahlfelder!$D$2,(((LN((-('Protokoll des Funktionstests'!B17)-'Protokoll des Funktionstests'!$F$8+0.05*$Q$2)/('Protokoll des Funktionstests'!$F$7-'Protokoll des Funktionstests'!$F$8)))/-1.05)+0.8-'Protokoll des Funktionstests'!$F$9/1000),""),
IF('Protokoll des Funktionstests'!B17&lt;&gt;Auswahlfelder!$D$2,(((LN((-('Protokoll des Funktionstests'!B17)+2*'Protokoll des Funktionstests'!$F$11+0.05*$Q$2)/('Protokoll des Funktionstests'!$F$7-'Protokoll des Funktionstests'!$F$8)))/-1.05)+0.8+Diagramm!$Q$6-'Protokoll des Funktionstests'!$F$9/1000),""))</f>
        <v>0.68527346464809613</v>
      </c>
      <c r="P2" t="s">
        <v>62</v>
      </c>
      <c r="Q2">
        <f>'Protokoll des Funktionstests'!F7</f>
        <v>1000</v>
      </c>
      <c r="R2" t="s">
        <v>74</v>
      </c>
    </row>
    <row r="3" spans="1:18" x14ac:dyDescent="0.3">
      <c r="A3">
        <v>0</v>
      </c>
      <c r="B3">
        <f t="shared" ref="B3:B34" si="0">IF($Q$3&gt;=$Q$5,
               IF((($Q$2-$Q$3)*EXP(-1.05*(A3-0.8))+$Q$3)&gt;$Q$2,-$Q$2,-(($Q$2-$Q$3)*EXP(-1.05*(A3-0.8))+$Q$3)),
               IF((($Q$2-$Q$3)*EXP(-1.05*(A3-(0.8+$Q$6)))-2*$Q$5)&gt;$Q$2,-$Q$2,-(($Q$2-$Q$3)*EXP(-1.05*(A3-(0.8+$Q$6)))-2*$Q$5)))</f>
        <v>-1000</v>
      </c>
      <c r="C3">
        <v>0</v>
      </c>
      <c r="D3">
        <v>0</v>
      </c>
      <c r="E3">
        <f>B3-'Protokoll des Funktionstests'!$F$7*0.05</f>
        <v>-1050</v>
      </c>
      <c r="F3">
        <f>B3+'Protokoll des Funktionstests'!$F$7*0.05</f>
        <v>-950</v>
      </c>
      <c r="G3">
        <f t="shared" ref="G3:G34" si="1">B3+0.05*Q$2</f>
        <v>-950</v>
      </c>
      <c r="H3">
        <f t="shared" ref="H3:H34" si="2">B3-0.05*Q$2</f>
        <v>-1050</v>
      </c>
      <c r="I3">
        <f>IF($Q$3&gt;=$Q$5,
IF('Protokoll des Funktionstests'!B18&lt;&gt;Auswahlfelder!$D$2,(((LN((-('Protokoll des Funktionstests'!B18)-'Protokoll des Funktionstests'!$F$8-0.05*$Q$2)/('Protokoll des Funktionstests'!$F$7-'Protokoll des Funktionstests'!$F$8)))/-1.05)+0.8+0.12),""),
IF('Protokoll des Funktionstests'!B18&lt;&gt;Auswahlfelder!$D$2,(((LN((-('Protokoll des Funktionstests'!B18)+2*'Protokoll des Funktionstests'!$F$11-0.05*$Q$2)/('Protokoll des Funktionstests'!$F$7-'Protokoll des Funktionstests'!$F$8)))/-1.05)+0.8+Diagramm!$Q$6+0.12),""))</f>
        <v>1.1646630893122563</v>
      </c>
      <c r="J3">
        <f>IF($Q$3&gt;=$Q$5,
IF('Protokoll des Funktionstests'!B18&lt;&gt;Auswahlfelder!$D$2,(((LN((-('Protokoll des Funktionstests'!B18)-'Protokoll des Funktionstests'!$F$8+0.05*$Q$2)/('Protokoll des Funktionstests'!$F$7-'Protokoll des Funktionstests'!$F$8)))/-1.05)+0.8-'Protokoll des Funktionstests'!$F$9/1000),""),
IF('Protokoll des Funktionstests'!B18&lt;&gt;Auswahlfelder!$D$2,(((LN((-('Protokoll des Funktionstests'!B18)+2*'Protokoll des Funktionstests'!$F$11+0.05*$Q$2)/('Protokoll des Funktionstests'!$F$7-'Protokoll des Funktionstests'!$F$8)))/-1.05)+0.8+Diagramm!$Q$6-'Protokoll des Funktionstests'!$F$9/1000),""))</f>
        <v>0.87733795081249699</v>
      </c>
      <c r="P3" t="s">
        <v>63</v>
      </c>
      <c r="Q3">
        <f>'Protokoll des Funktionstests'!F8</f>
        <v>0</v>
      </c>
      <c r="R3" t="s">
        <v>73</v>
      </c>
    </row>
    <row r="4" spans="1:18" x14ac:dyDescent="0.3">
      <c r="A4">
        <v>0.1</v>
      </c>
      <c r="B4">
        <f t="shared" si="0"/>
        <v>-1000</v>
      </c>
      <c r="C4">
        <v>0.01</v>
      </c>
      <c r="D4">
        <v>0.01</v>
      </c>
      <c r="E4">
        <f>B4-'Protokoll des Funktionstests'!$F$7*0.05</f>
        <v>-1050</v>
      </c>
      <c r="F4">
        <f>B4+'Protokoll des Funktionstests'!$F$7*0.05</f>
        <v>-950</v>
      </c>
      <c r="G4">
        <f t="shared" si="1"/>
        <v>-950</v>
      </c>
      <c r="H4">
        <f t="shared" si="2"/>
        <v>-1050</v>
      </c>
      <c r="I4">
        <f>IF($Q$3&gt;=$Q$5,
IF('Protokoll des Funktionstests'!B19&lt;&gt;Auswahlfelder!$D$2,(((LN((-('Protokoll des Funktionstests'!B19)-'Protokoll des Funktionstests'!$F$8-0.05*$Q$2)/('Protokoll des Funktionstests'!$F$7-'Protokoll des Funktionstests'!$F$8)))/-1.05)+0.8+0.12),""),
IF('Protokoll des Funktionstests'!B19&lt;&gt;Auswahlfelder!$D$2,(((LN((-('Protokoll des Funktionstests'!B19)+2*'Protokoll des Funktionstests'!$F$11-0.05*$Q$2)/('Protokoll des Funktionstests'!$F$7-'Protokoll des Funktionstests'!$F$8)))/-1.05)+0.8+Diagramm!$Q$6+0.12),""))</f>
        <v>1.6967708408505504</v>
      </c>
      <c r="J4">
        <f>IF($Q$3&gt;=$Q$5,
IF('Protokoll des Funktionstests'!B19&lt;&gt;Auswahlfelder!$D$2,(((LN((-('Protokoll des Funktionstests'!B19)-'Protokoll des Funktionstests'!$F$8+0.05*$Q$2)/('Protokoll des Funktionstests'!$F$7-'Protokoll des Funktionstests'!$F$8)))/-1.05)+0.8-'Protokoll des Funktionstests'!$F$9/1000),""),
IF('Protokoll des Funktionstests'!B19&lt;&gt;Auswahlfelder!$D$2,(((LN((-('Protokoll des Funktionstests'!B19)+2*'Protokoll des Funktionstests'!$F$11+0.05*$Q$2)/('Protokoll des Funktionstests'!$F$7-'Protokoll des Funktionstests'!$F$8)))/-1.05)+0.8+Diagramm!$Q$6-'Protokoll des Funktionstests'!$F$9/1000),""))</f>
        <v>1.3489586301757197</v>
      </c>
      <c r="P4" t="s">
        <v>64</v>
      </c>
      <c r="Q4">
        <f>'Protokoll des Funktionstests'!F9/1000</f>
        <v>0.08</v>
      </c>
      <c r="R4" t="s">
        <v>75</v>
      </c>
    </row>
    <row r="5" spans="1:18" x14ac:dyDescent="0.3">
      <c r="A5">
        <v>0.2</v>
      </c>
      <c r="B5">
        <f t="shared" si="0"/>
        <v>-1000</v>
      </c>
      <c r="C5">
        <v>0.02</v>
      </c>
      <c r="D5">
        <v>0.02</v>
      </c>
      <c r="E5">
        <f>B5-'Protokoll des Funktionstests'!$F$7*0.05</f>
        <v>-1050</v>
      </c>
      <c r="F5">
        <f>B5+'Protokoll des Funktionstests'!$F$7*0.05</f>
        <v>-950</v>
      </c>
      <c r="G5">
        <f t="shared" si="1"/>
        <v>-950</v>
      </c>
      <c r="H5">
        <f t="shared" si="2"/>
        <v>-1050</v>
      </c>
      <c r="I5" t="str">
        <f>IF($Q$3&gt;=$Q$5,
IF('Protokoll des Funktionstests'!B20&lt;&gt;Auswahlfelder!$D$2,(((LN((-('Protokoll des Funktionstests'!B20)-'Protokoll des Funktionstests'!$F$8-0.05*$Q$2)/('Protokoll des Funktionstests'!$F$7-'Protokoll des Funktionstests'!$F$8)))/-1.05)+0.8+0.12),""),
IF('Protokoll des Funktionstests'!B20&lt;&gt;Auswahlfelder!$D$2,(((LN((-('Protokoll des Funktionstests'!B20)+2*'Protokoll des Funktionstests'!$F$11-0.05*$Q$2)/('Protokoll des Funktionstests'!$F$7-'Protokoll des Funktionstests'!$F$8)))/-1.05)+0.8+Diagramm!$Q$6+0.12),""))</f>
        <v/>
      </c>
      <c r="J5" t="str">
        <f>IF($Q$3&gt;=$Q$5,
IF('Protokoll des Funktionstests'!B20&lt;&gt;Auswahlfelder!$D$2,(((LN((-('Protokoll des Funktionstests'!B20)-'Protokoll des Funktionstests'!$F$8+0.05*$Q$2)/('Protokoll des Funktionstests'!$F$7-'Protokoll des Funktionstests'!$F$8)))/-1.05)+0.8-'Protokoll des Funktionstests'!$F$9/1000),""),
IF('Protokoll des Funktionstests'!B20&lt;&gt;Auswahlfelder!$D$2,(((LN((-('Protokoll des Funktionstests'!B20)+2*'Protokoll des Funktionstests'!$F$11+0.05*$Q$2)/('Protokoll des Funktionstests'!$F$7-'Protokoll des Funktionstests'!$F$8)))/-1.05)+0.8+Diagramm!$Q$6-'Protokoll des Funktionstests'!$F$9/1000),""))</f>
        <v/>
      </c>
      <c r="P5" t="s">
        <v>65</v>
      </c>
      <c r="Q5" s="30">
        <f>'Protokoll des Funktionstests'!F11</f>
        <v>173.20508075688772</v>
      </c>
      <c r="R5" t="s">
        <v>76</v>
      </c>
    </row>
    <row r="6" spans="1:18" x14ac:dyDescent="0.3">
      <c r="A6">
        <v>0.3</v>
      </c>
      <c r="B6">
        <f t="shared" si="0"/>
        <v>-1000</v>
      </c>
      <c r="C6">
        <v>0.03</v>
      </c>
      <c r="D6">
        <v>0.03</v>
      </c>
      <c r="E6">
        <f>B6-'Protokoll des Funktionstests'!$F$7*0.05</f>
        <v>-1050</v>
      </c>
      <c r="F6">
        <f>B6+'Protokoll des Funktionstests'!$F$7*0.05</f>
        <v>-950</v>
      </c>
      <c r="G6">
        <f t="shared" si="1"/>
        <v>-950</v>
      </c>
      <c r="H6">
        <f t="shared" si="2"/>
        <v>-1050</v>
      </c>
      <c r="I6">
        <f>IF($Q$3&gt;=$Q$5,
IF('Protokoll des Funktionstests'!B21&lt;&gt;Auswahlfelder!$D$2,(((LN((-('Protokoll des Funktionstests'!B21)-'Protokoll des Funktionstests'!$F$8-0.05*$Q$2)/('Protokoll des Funktionstests'!$F$7-'Protokoll des Funktionstests'!$F$8)))/-1.05)+0.8+0.12),""),
IF('Protokoll des Funktionstests'!B21&lt;&gt;Auswahlfelder!$D$2,(((LN((-('Protokoll des Funktionstests'!B21)+2*'Protokoll des Funktionstests'!$F$11-0.05*$Q$2)/('Protokoll des Funktionstests'!$F$7-'Protokoll des Funktionstests'!$F$8)))/-1.05)+0.8+Diagramm!$Q$6+0.12),""))</f>
        <v>3.5662850525184639</v>
      </c>
      <c r="J6">
        <f>IF($Q$3&gt;=$Q$5,
IF('Protokoll des Funktionstests'!B21&lt;&gt;Auswahlfelder!$D$2,(((LN((-('Protokoll des Funktionstests'!B21)-'Protokoll des Funktionstests'!$F$8+0.05*$Q$2)/('Protokoll des Funktionstests'!$F$7-'Protokoll des Funktionstests'!$F$8)))/-1.05)+0.8-'Protokoll des Funktionstests'!$F$9/1000),""),
IF('Protokoll des Funktionstests'!B21&lt;&gt;Auswahlfelder!$D$2,(((LN((-('Protokoll des Funktionstests'!B21)+2*'Protokoll des Funktionstests'!$F$11+0.05*$Q$2)/('Protokoll des Funktionstests'!$F$7-'Protokoll des Funktionstests'!$F$8)))/-1.05)+0.8+Diagramm!$Q$6-'Protokoll des Funktionstests'!$F$9/1000),""))</f>
        <v>2.6173192862325037</v>
      </c>
      <c r="P6" s="16" t="s">
        <v>66</v>
      </c>
      <c r="Q6" s="17">
        <f>LN((Q2+2*Q5)/(Q2-Q3))/1.05</f>
        <v>0.28327801051334778</v>
      </c>
    </row>
    <row r="7" spans="1:18" x14ac:dyDescent="0.3">
      <c r="A7">
        <v>0.4</v>
      </c>
      <c r="B7">
        <f t="shared" si="0"/>
        <v>-1000</v>
      </c>
      <c r="C7">
        <v>0.04</v>
      </c>
      <c r="D7">
        <v>0.04</v>
      </c>
      <c r="E7">
        <f>B7-'Protokoll des Funktionstests'!$F$7*0.05</f>
        <v>-1050</v>
      </c>
      <c r="F7">
        <f>B7+'Protokoll des Funktionstests'!$F$7*0.05</f>
        <v>-950</v>
      </c>
      <c r="G7">
        <f t="shared" si="1"/>
        <v>-950</v>
      </c>
      <c r="H7">
        <f t="shared" si="2"/>
        <v>-1050</v>
      </c>
      <c r="I7">
        <f>IF($Q$3&gt;=$Q$5,
IF('Protokoll des Funktionstests'!B22&lt;&gt;Auswahlfelder!$D$2,(((LN((-('Protokoll des Funktionstests'!B22)-'Protokoll des Funktionstests'!$F$8-0.05*$Q$2)/('Protokoll des Funktionstests'!$F$7-'Protokoll des Funktionstests'!$F$8)))/-1.05)+0.8+0.12),""),
IF('Protokoll des Funktionstests'!B22&lt;&gt;Auswahlfelder!$D$2,(((LN((-('Protokoll des Funktionstests'!B22)+2*'Protokoll des Funktionstests'!$F$11-0.05*$Q$2)/('Protokoll des Funktionstests'!$F$7-'Protokoll des Funktionstests'!$F$8)))/-1.05)+0.8+Diagramm!$Q$6+0.12),""))</f>
        <v>5.7009627727590004</v>
      </c>
      <c r="J7">
        <f>IF($Q$3&gt;=$Q$5,
IF('Protokoll des Funktionstests'!B22&lt;&gt;Auswahlfelder!$D$2,(((LN((-('Protokoll des Funktionstests'!B22)-'Protokoll des Funktionstests'!$F$8+0.05*$Q$2)/('Protokoll des Funktionstests'!$F$7-'Protokoll des Funktionstests'!$F$8)))/-1.05)+0.8-'Protokoll des Funktionstests'!$F$9/1000),""),
IF('Protokoll des Funktionstests'!B22&lt;&gt;Auswahlfelder!$D$2,(((LN((-('Protokoll des Funktionstests'!B22)+2*'Protokoll des Funktionstests'!$F$11+0.05*$Q$2)/('Protokoll des Funktionstests'!$F$7-'Protokoll des Funktionstests'!$F$8)))/-1.05)+0.8+Diagramm!$Q$6-'Protokoll des Funktionstests'!$F$9/1000),""))</f>
        <v>3.1150836430052466</v>
      </c>
      <c r="P7" s="16" t="s">
        <v>67</v>
      </c>
    </row>
    <row r="8" spans="1:18" x14ac:dyDescent="0.3">
      <c r="A8">
        <v>0.5</v>
      </c>
      <c r="B8">
        <f t="shared" si="0"/>
        <v>-1000</v>
      </c>
      <c r="C8">
        <v>0.05</v>
      </c>
      <c r="D8">
        <v>0.05</v>
      </c>
      <c r="E8">
        <f>B8-'Protokoll des Funktionstests'!$F$7*0.05</f>
        <v>-1050</v>
      </c>
      <c r="F8">
        <f>B8+'Protokoll des Funktionstests'!$F$7*0.05</f>
        <v>-950</v>
      </c>
      <c r="G8">
        <f t="shared" si="1"/>
        <v>-950</v>
      </c>
      <c r="H8">
        <f t="shared" si="2"/>
        <v>-1050</v>
      </c>
    </row>
    <row r="9" spans="1:18" x14ac:dyDescent="0.3">
      <c r="A9">
        <v>0.6</v>
      </c>
      <c r="B9">
        <f t="shared" si="0"/>
        <v>-1000</v>
      </c>
      <c r="C9">
        <v>0.06</v>
      </c>
      <c r="D9">
        <v>0.06</v>
      </c>
      <c r="E9">
        <f>B9-'Protokoll des Funktionstests'!$F$7*0.05</f>
        <v>-1050</v>
      </c>
      <c r="F9">
        <f>B9+'Protokoll des Funktionstests'!$F$7*0.05</f>
        <v>-950</v>
      </c>
      <c r="G9">
        <f t="shared" si="1"/>
        <v>-950</v>
      </c>
      <c r="H9">
        <f t="shared" si="2"/>
        <v>-1050</v>
      </c>
    </row>
    <row r="10" spans="1:18" x14ac:dyDescent="0.3">
      <c r="A10">
        <v>0.7</v>
      </c>
      <c r="B10">
        <f t="shared" si="0"/>
        <v>-1000</v>
      </c>
      <c r="C10">
        <v>7.0000000000000007E-2</v>
      </c>
      <c r="D10">
        <v>7.0000000000000007E-2</v>
      </c>
      <c r="E10">
        <f>B10-'Protokoll des Funktionstests'!$F$7*0.05</f>
        <v>-1050</v>
      </c>
      <c r="F10">
        <f>B10+'Protokoll des Funktionstests'!$F$7*0.05</f>
        <v>-950</v>
      </c>
      <c r="G10">
        <f t="shared" si="1"/>
        <v>-950</v>
      </c>
      <c r="H10">
        <f t="shared" si="2"/>
        <v>-1050</v>
      </c>
    </row>
    <row r="11" spans="1:18" x14ac:dyDescent="0.3">
      <c r="A11">
        <v>0.8</v>
      </c>
      <c r="B11">
        <f t="shared" si="0"/>
        <v>-1000.0000000000002</v>
      </c>
      <c r="C11">
        <f t="shared" ref="C11:C42" si="3">A11-$Q$4</f>
        <v>0.72000000000000008</v>
      </c>
      <c r="D11">
        <f>C11+0.2</f>
        <v>0.92000000000000015</v>
      </c>
      <c r="E11">
        <f>B11-'Protokoll des Funktionstests'!$F$7*0.05</f>
        <v>-1050.0000000000002</v>
      </c>
      <c r="F11">
        <f>B11+'Protokoll des Funktionstests'!$F$7*0.05</f>
        <v>-950.00000000000023</v>
      </c>
      <c r="G11">
        <f t="shared" si="1"/>
        <v>-950.00000000000023</v>
      </c>
      <c r="H11">
        <f t="shared" si="2"/>
        <v>-1050.0000000000002</v>
      </c>
    </row>
    <row r="12" spans="1:18" x14ac:dyDescent="0.3">
      <c r="A12">
        <v>0.9</v>
      </c>
      <c r="B12">
        <f t="shared" si="0"/>
        <v>-865.79592435641121</v>
      </c>
      <c r="C12">
        <f t="shared" si="3"/>
        <v>0.82000000000000006</v>
      </c>
      <c r="D12">
        <f t="shared" ref="D12:D34" si="4">C12+0.2</f>
        <v>1.02</v>
      </c>
      <c r="E12">
        <f>B12-'Protokoll des Funktionstests'!$F$7*0.05</f>
        <v>-915.79592435641121</v>
      </c>
      <c r="F12">
        <f>B12+'Protokoll des Funktionstests'!$F$7*0.05</f>
        <v>-815.79592435641121</v>
      </c>
      <c r="G12">
        <f t="shared" si="1"/>
        <v>-815.79592435641121</v>
      </c>
      <c r="H12">
        <f t="shared" si="2"/>
        <v>-915.79592435641121</v>
      </c>
    </row>
    <row r="13" spans="1:18" x14ac:dyDescent="0.3">
      <c r="A13">
        <v>1</v>
      </c>
      <c r="B13">
        <f t="shared" si="0"/>
        <v>-744.96870402346622</v>
      </c>
      <c r="C13">
        <f t="shared" si="3"/>
        <v>0.92</v>
      </c>
      <c r="D13">
        <f t="shared" si="4"/>
        <v>1.1200000000000001</v>
      </c>
      <c r="E13">
        <f>B13-'Protokoll des Funktionstests'!$F$7*0.05</f>
        <v>-794.96870402346622</v>
      </c>
      <c r="F13">
        <f>B13+'Protokoll des Funktionstests'!$F$7*0.05</f>
        <v>-694.96870402346622</v>
      </c>
      <c r="G13">
        <f t="shared" si="1"/>
        <v>-694.96870402346622</v>
      </c>
      <c r="H13">
        <f t="shared" si="2"/>
        <v>-794.96870402346622</v>
      </c>
    </row>
    <row r="14" spans="1:18" x14ac:dyDescent="0.3">
      <c r="A14">
        <v>1.1000000000000001</v>
      </c>
      <c r="B14">
        <f t="shared" si="0"/>
        <v>-636.18499456178165</v>
      </c>
      <c r="C14">
        <f t="shared" si="3"/>
        <v>1.02</v>
      </c>
      <c r="D14">
        <f t="shared" si="4"/>
        <v>1.22</v>
      </c>
      <c r="E14">
        <f>B14-'Protokoll des Funktionstests'!$F$7*0.05</f>
        <v>-686.18499456178165</v>
      </c>
      <c r="F14">
        <f>B14+'Protokoll des Funktionstests'!$F$7*0.05</f>
        <v>-586.18499456178165</v>
      </c>
      <c r="G14">
        <f t="shared" si="1"/>
        <v>-586.18499456178165</v>
      </c>
      <c r="H14">
        <f t="shared" si="2"/>
        <v>-686.18499456178165</v>
      </c>
    </row>
    <row r="15" spans="1:18" x14ac:dyDescent="0.3">
      <c r="A15">
        <v>1.2</v>
      </c>
      <c r="B15">
        <f t="shared" si="0"/>
        <v>-538.24435327552783</v>
      </c>
      <c r="C15">
        <f t="shared" si="3"/>
        <v>1.1199999999999999</v>
      </c>
      <c r="D15">
        <f t="shared" si="4"/>
        <v>1.3199999999999998</v>
      </c>
      <c r="E15">
        <f>B15-'Protokoll des Funktionstests'!$F$7*0.05</f>
        <v>-588.24435327552783</v>
      </c>
      <c r="F15">
        <f>B15+'Protokoll des Funktionstests'!$F$7*0.05</f>
        <v>-488.24435327552783</v>
      </c>
      <c r="G15">
        <f t="shared" si="1"/>
        <v>-488.24435327552783</v>
      </c>
      <c r="H15">
        <f t="shared" si="2"/>
        <v>-588.24435327552783</v>
      </c>
    </row>
    <row r="16" spans="1:18" x14ac:dyDescent="0.3">
      <c r="A16">
        <v>1.3</v>
      </c>
      <c r="B16">
        <f t="shared" si="0"/>
        <v>-450.06599216768831</v>
      </c>
      <c r="C16">
        <f t="shared" si="3"/>
        <v>1.22</v>
      </c>
      <c r="D16">
        <f t="shared" si="4"/>
        <v>1.42</v>
      </c>
      <c r="E16">
        <f>B16-'Protokoll des Funktionstests'!$F$7*0.05</f>
        <v>-500.06599216768831</v>
      </c>
      <c r="F16">
        <f>B16+'Protokoll des Funktionstests'!$F$7*0.05</f>
        <v>-400.06599216768831</v>
      </c>
      <c r="G16">
        <f t="shared" si="1"/>
        <v>-400.06599216768831</v>
      </c>
      <c r="H16">
        <f t="shared" si="2"/>
        <v>-500.06599216768831</v>
      </c>
    </row>
    <row r="17" spans="1:11" x14ac:dyDescent="0.3">
      <c r="A17">
        <v>1.4</v>
      </c>
      <c r="B17">
        <f t="shared" si="0"/>
        <v>-370.67685130083368</v>
      </c>
      <c r="C17">
        <f t="shared" si="3"/>
        <v>1.3199999999999998</v>
      </c>
      <c r="D17">
        <f t="shared" si="4"/>
        <v>1.5199999999999998</v>
      </c>
      <c r="E17">
        <f>B17-'Protokoll des Funktionstests'!$F$7*0.05</f>
        <v>-420.67685130083368</v>
      </c>
      <c r="F17">
        <f>B17+'Protokoll des Funktionstests'!$F$7*0.05</f>
        <v>-320.67685130083368</v>
      </c>
      <c r="G17">
        <f t="shared" si="1"/>
        <v>-320.67685130083368</v>
      </c>
      <c r="H17">
        <f t="shared" si="2"/>
        <v>-420.67685130083368</v>
      </c>
    </row>
    <row r="18" spans="1:11" x14ac:dyDescent="0.3">
      <c r="A18">
        <v>1.5</v>
      </c>
      <c r="B18">
        <f t="shared" si="0"/>
        <v>-299.20086095134883</v>
      </c>
      <c r="C18">
        <f t="shared" si="3"/>
        <v>1.42</v>
      </c>
      <c r="D18">
        <f t="shared" si="4"/>
        <v>1.6199999999999999</v>
      </c>
      <c r="E18">
        <f>B18-'Protokoll des Funktionstests'!$F$7*0.05</f>
        <v>-349.20086095134883</v>
      </c>
      <c r="F18">
        <f>B18+'Protokoll des Funktionstests'!$F$7*0.05</f>
        <v>-249.20086095134883</v>
      </c>
      <c r="G18">
        <f t="shared" si="1"/>
        <v>-249.20086095134883</v>
      </c>
      <c r="H18">
        <f t="shared" si="2"/>
        <v>-349.20086095134883</v>
      </c>
    </row>
    <row r="19" spans="1:11" x14ac:dyDescent="0.3">
      <c r="A19">
        <v>1.6</v>
      </c>
      <c r="B19">
        <f t="shared" si="0"/>
        <v>-234.84927406356832</v>
      </c>
      <c r="C19">
        <f t="shared" si="3"/>
        <v>1.52</v>
      </c>
      <c r="D19">
        <f t="shared" si="4"/>
        <v>1.72</v>
      </c>
      <c r="E19">
        <f>B19-'Protokoll des Funktionstests'!$F$7*0.05</f>
        <v>-284.84927406356832</v>
      </c>
      <c r="F19">
        <f>B19+'Protokoll des Funktionstests'!$F$7*0.05</f>
        <v>-184.84927406356832</v>
      </c>
      <c r="G19">
        <f t="shared" si="1"/>
        <v>-184.84927406356832</v>
      </c>
      <c r="H19">
        <f t="shared" si="2"/>
        <v>-284.84927406356832</v>
      </c>
    </row>
    <row r="20" spans="1:11" x14ac:dyDescent="0.3">
      <c r="A20">
        <v>1.7</v>
      </c>
      <c r="B20">
        <f t="shared" si="0"/>
        <v>-176.9119623211588</v>
      </c>
      <c r="C20">
        <f t="shared" si="3"/>
        <v>1.6199999999999999</v>
      </c>
      <c r="D20">
        <f t="shared" si="4"/>
        <v>1.8199999999999998</v>
      </c>
      <c r="E20">
        <f>B20-'Protokoll des Funktionstests'!$F$7*0.05</f>
        <v>-226.9119623211588</v>
      </c>
      <c r="F20">
        <f>B20+'Protokoll des Funktionstests'!$F$7*0.05</f>
        <v>-126.9119623211588</v>
      </c>
      <c r="G20">
        <f t="shared" si="1"/>
        <v>-126.9119623211588</v>
      </c>
      <c r="H20">
        <f t="shared" si="2"/>
        <v>-226.9119623211588</v>
      </c>
    </row>
    <row r="21" spans="1:11" x14ac:dyDescent="0.3">
      <c r="A21">
        <v>1.8</v>
      </c>
      <c r="B21">
        <f t="shared" si="0"/>
        <v>-124.74957978674223</v>
      </c>
      <c r="C21">
        <f t="shared" si="3"/>
        <v>1.72</v>
      </c>
      <c r="D21">
        <f t="shared" si="4"/>
        <v>1.92</v>
      </c>
      <c r="E21">
        <f>B21-'Protokoll des Funktionstests'!$F$7*0.05</f>
        <v>-174.74957978674223</v>
      </c>
      <c r="F21">
        <f>B21+'Protokoll des Funktionstests'!$F$7*0.05</f>
        <v>-74.749579786742231</v>
      </c>
      <c r="G21">
        <f t="shared" si="1"/>
        <v>-74.749579786742231</v>
      </c>
      <c r="H21">
        <f t="shared" si="2"/>
        <v>-174.74957978674223</v>
      </c>
    </row>
    <row r="22" spans="1:11" x14ac:dyDescent="0.3">
      <c r="A22">
        <v>1.9</v>
      </c>
      <c r="B22">
        <f t="shared" si="0"/>
        <v>-77.786507634481609</v>
      </c>
      <c r="C22">
        <f t="shared" si="3"/>
        <v>1.8199999999999998</v>
      </c>
      <c r="D22">
        <f t="shared" si="4"/>
        <v>2.02</v>
      </c>
      <c r="E22">
        <f>B22-'Protokoll des Funktionstests'!$F$7*0.05</f>
        <v>-127.78650763448161</v>
      </c>
      <c r="F22">
        <f>B22+'Protokoll des Funktionstests'!$F$7*0.05</f>
        <v>-27.786507634481609</v>
      </c>
      <c r="G22">
        <f t="shared" si="1"/>
        <v>-27.786507634481609</v>
      </c>
      <c r="H22">
        <f t="shared" si="2"/>
        <v>-127.78650763448161</v>
      </c>
    </row>
    <row r="23" spans="1:11" x14ac:dyDescent="0.3">
      <c r="A23">
        <v>2</v>
      </c>
      <c r="B23">
        <f t="shared" si="0"/>
        <v>-35.504502119813083</v>
      </c>
      <c r="C23">
        <f t="shared" si="3"/>
        <v>1.92</v>
      </c>
      <c r="D23">
        <f t="shared" si="4"/>
        <v>2.12</v>
      </c>
      <c r="E23">
        <f>B23-'Protokoll des Funktionstests'!$F$7*0.05</f>
        <v>-85.504502119813083</v>
      </c>
      <c r="F23">
        <f>B23+'Protokoll des Funktionstests'!$F$7*0.05</f>
        <v>14.495497880186917</v>
      </c>
      <c r="G23">
        <f t="shared" si="1"/>
        <v>14.495497880186917</v>
      </c>
      <c r="H23">
        <f t="shared" si="2"/>
        <v>-85.504502119813083</v>
      </c>
    </row>
    <row r="24" spans="1:11" x14ac:dyDescent="0.3">
      <c r="A24">
        <v>2.1</v>
      </c>
      <c r="B24">
        <f t="shared" si="0"/>
        <v>2.5630243091706575</v>
      </c>
      <c r="C24">
        <f t="shared" si="3"/>
        <v>2.02</v>
      </c>
      <c r="D24">
        <f t="shared" si="4"/>
        <v>2.2200000000000002</v>
      </c>
      <c r="E24">
        <f>B24-'Protokoll des Funktionstests'!$F$7*0.05</f>
        <v>-47.436975690829343</v>
      </c>
      <c r="F24">
        <f>B24+'Protokoll des Funktionstests'!$F$7*0.05</f>
        <v>52.563024309170657</v>
      </c>
      <c r="G24">
        <f t="shared" si="1"/>
        <v>52.563024309170657</v>
      </c>
      <c r="H24">
        <f t="shared" si="2"/>
        <v>-47.436975690829343</v>
      </c>
    </row>
    <row r="25" spans="1:11" x14ac:dyDescent="0.3">
      <c r="A25">
        <v>2.2000000000000002</v>
      </c>
      <c r="B25">
        <f t="shared" si="0"/>
        <v>36.836151867385524</v>
      </c>
      <c r="C25">
        <f t="shared" si="3"/>
        <v>2.12</v>
      </c>
      <c r="D25">
        <f t="shared" si="4"/>
        <v>2.3200000000000003</v>
      </c>
      <c r="E25">
        <f>B25-'Protokoll des Funktionstests'!$F$7*0.05</f>
        <v>-13.163848132614476</v>
      </c>
      <c r="F25">
        <f>B25+'Protokoll des Funktionstests'!$F$7*0.05</f>
        <v>86.836151867385524</v>
      </c>
      <c r="G25">
        <f t="shared" si="1"/>
        <v>86.836151867385524</v>
      </c>
      <c r="H25">
        <f t="shared" si="2"/>
        <v>-13.163848132614476</v>
      </c>
      <c r="J25" s="16"/>
      <c r="K25" s="17"/>
    </row>
    <row r="26" spans="1:11" x14ac:dyDescent="0.3">
      <c r="A26">
        <v>2.2999999999999998</v>
      </c>
      <c r="B26">
        <f t="shared" si="0"/>
        <v>67.693089073773308</v>
      </c>
      <c r="C26">
        <f t="shared" si="3"/>
        <v>2.2199999999999998</v>
      </c>
      <c r="D26">
        <f t="shared" si="4"/>
        <v>2.42</v>
      </c>
      <c r="E26">
        <f>B26-'Protokoll des Funktionstests'!$F$7*0.05</f>
        <v>17.693089073773308</v>
      </c>
      <c r="F26">
        <f>B26+'Protokoll des Funktionstests'!$F$7*0.05</f>
        <v>117.69308907377331</v>
      </c>
      <c r="G26">
        <f t="shared" si="1"/>
        <v>117.69308907377331</v>
      </c>
      <c r="H26">
        <f t="shared" si="2"/>
        <v>17.693089073773308</v>
      </c>
    </row>
    <row r="27" spans="1:11" x14ac:dyDescent="0.3">
      <c r="A27">
        <v>2.4</v>
      </c>
      <c r="B27">
        <f t="shared" si="0"/>
        <v>95.474346332588937</v>
      </c>
      <c r="C27">
        <f t="shared" si="3"/>
        <v>2.3199999999999998</v>
      </c>
      <c r="D27">
        <f t="shared" si="4"/>
        <v>2.52</v>
      </c>
      <c r="E27">
        <f>B27-'Protokoll des Funktionstests'!$F$7*0.05</f>
        <v>45.474346332588937</v>
      </c>
      <c r="F27">
        <f>B27+'Protokoll des Funktionstests'!$F$7*0.05</f>
        <v>145.47434633258894</v>
      </c>
      <c r="G27">
        <f t="shared" si="1"/>
        <v>145.47434633258894</v>
      </c>
      <c r="H27">
        <f t="shared" si="2"/>
        <v>45.474346332588937</v>
      </c>
    </row>
    <row r="28" spans="1:11" x14ac:dyDescent="0.3">
      <c r="A28">
        <v>2.5</v>
      </c>
      <c r="B28">
        <f t="shared" si="0"/>
        <v>120.48649351097833</v>
      </c>
      <c r="C28">
        <f t="shared" si="3"/>
        <v>2.42</v>
      </c>
      <c r="D28">
        <f t="shared" si="4"/>
        <v>2.62</v>
      </c>
      <c r="E28">
        <f>B28-'Protokoll des Funktionstests'!$F$7*0.05</f>
        <v>70.486493510978335</v>
      </c>
      <c r="F28">
        <f>B28+'Protokoll des Funktionstests'!$F$7*0.05</f>
        <v>170.48649351097833</v>
      </c>
      <c r="G28">
        <f t="shared" si="1"/>
        <v>170.48649351097833</v>
      </c>
      <c r="H28">
        <f t="shared" si="2"/>
        <v>70.486493510978335</v>
      </c>
    </row>
    <row r="29" spans="1:11" x14ac:dyDescent="0.3">
      <c r="A29">
        <v>2.6</v>
      </c>
      <c r="B29">
        <f t="shared" si="0"/>
        <v>143.00554297821921</v>
      </c>
      <c r="C29">
        <f t="shared" si="3"/>
        <v>2.52</v>
      </c>
      <c r="D29">
        <f t="shared" si="4"/>
        <v>2.72</v>
      </c>
      <c r="E29">
        <f>B29-'Protokoll des Funktionstests'!$F$7*0.05</f>
        <v>93.005542978219211</v>
      </c>
      <c r="F29">
        <f>B29+'Protokoll des Funktionstests'!$F$7*0.05</f>
        <v>193.00554297821921</v>
      </c>
      <c r="G29">
        <f t="shared" si="1"/>
        <v>193.00554297821921</v>
      </c>
      <c r="H29">
        <f t="shared" si="2"/>
        <v>93.005542978219211</v>
      </c>
    </row>
    <row r="30" spans="1:11" x14ac:dyDescent="0.3">
      <c r="A30">
        <v>2.7</v>
      </c>
      <c r="B30">
        <f t="shared" si="0"/>
        <v>163.27999543890931</v>
      </c>
      <c r="C30">
        <f t="shared" si="3"/>
        <v>2.62</v>
      </c>
      <c r="D30">
        <f t="shared" si="4"/>
        <v>2.8200000000000003</v>
      </c>
      <c r="E30">
        <f>B30-'Protokoll des Funktionstests'!$F$7*0.05</f>
        <v>113.27999543890931</v>
      </c>
      <c r="F30">
        <f>B30+'Protokoll des Funktionstests'!$F$7*0.05</f>
        <v>213.27999543890931</v>
      </c>
      <c r="G30">
        <f t="shared" si="1"/>
        <v>213.27999543890931</v>
      </c>
      <c r="H30">
        <f t="shared" si="2"/>
        <v>113.27999543890931</v>
      </c>
    </row>
    <row r="31" spans="1:11" x14ac:dyDescent="0.3">
      <c r="A31">
        <v>2.8</v>
      </c>
      <c r="B31">
        <f t="shared" si="0"/>
        <v>181.53358217127797</v>
      </c>
      <c r="C31">
        <f t="shared" si="3"/>
        <v>2.7199999999999998</v>
      </c>
      <c r="D31">
        <f t="shared" si="4"/>
        <v>2.92</v>
      </c>
      <c r="E31">
        <f>B31-'Protokoll des Funktionstests'!$F$7*0.05</f>
        <v>131.53358217127797</v>
      </c>
      <c r="F31">
        <f>B31+'Protokoll des Funktionstests'!$F$7*0.05</f>
        <v>231.53358217127797</v>
      </c>
      <c r="G31">
        <f t="shared" si="1"/>
        <v>231.53358217127797</v>
      </c>
      <c r="H31">
        <f t="shared" si="2"/>
        <v>131.53358217127797</v>
      </c>
    </row>
    <row r="32" spans="1:11" x14ac:dyDescent="0.3">
      <c r="A32">
        <v>2.9</v>
      </c>
      <c r="B32">
        <f t="shared" si="0"/>
        <v>197.96773393158489</v>
      </c>
      <c r="C32">
        <f t="shared" si="3"/>
        <v>2.82</v>
      </c>
      <c r="D32">
        <f t="shared" si="4"/>
        <v>3.02</v>
      </c>
      <c r="E32">
        <f>B32-'Protokoll des Funktionstests'!$F$7*0.05</f>
        <v>147.96773393158489</v>
      </c>
      <c r="F32">
        <f>B32+'Protokoll des Funktionstests'!$F$7*0.05</f>
        <v>247.96773393158489</v>
      </c>
      <c r="G32">
        <f t="shared" si="1"/>
        <v>247.96773393158489</v>
      </c>
      <c r="H32">
        <f t="shared" si="2"/>
        <v>147.96773393158489</v>
      </c>
    </row>
    <row r="33" spans="1:8" x14ac:dyDescent="0.3">
      <c r="A33">
        <v>3</v>
      </c>
      <c r="B33">
        <f t="shared" si="0"/>
        <v>212.76380376929342</v>
      </c>
      <c r="C33">
        <f t="shared" si="3"/>
        <v>2.92</v>
      </c>
      <c r="D33">
        <f t="shared" si="4"/>
        <v>3.12</v>
      </c>
      <c r="E33">
        <f>B33-'Protokoll des Funktionstests'!$F$7*0.05</f>
        <v>162.76380376929342</v>
      </c>
      <c r="F33">
        <f>B33+'Protokoll des Funktionstests'!$F$7*0.05</f>
        <v>262.76380376929342</v>
      </c>
      <c r="G33">
        <f t="shared" si="1"/>
        <v>262.76380376929342</v>
      </c>
      <c r="H33">
        <f t="shared" si="2"/>
        <v>162.76380376929342</v>
      </c>
    </row>
    <row r="34" spans="1:8" x14ac:dyDescent="0.3">
      <c r="A34">
        <v>3.1</v>
      </c>
      <c r="B34">
        <f t="shared" si="0"/>
        <v>226.08506828208147</v>
      </c>
      <c r="C34">
        <f t="shared" si="3"/>
        <v>3.02</v>
      </c>
      <c r="D34">
        <f t="shared" si="4"/>
        <v>3.22</v>
      </c>
      <c r="E34">
        <f>B34-'Protokoll des Funktionstests'!$F$7*0.05</f>
        <v>176.08506828208147</v>
      </c>
      <c r="F34">
        <f>B34+'Protokoll des Funktionstests'!$F$7*0.05</f>
        <v>276.08506828208147</v>
      </c>
      <c r="G34">
        <f t="shared" si="1"/>
        <v>276.08506828208147</v>
      </c>
      <c r="H34">
        <f t="shared" si="2"/>
        <v>176.08506828208147</v>
      </c>
    </row>
    <row r="35" spans="1:8" x14ac:dyDescent="0.3">
      <c r="A35">
        <v>3.2</v>
      </c>
      <c r="B35">
        <f t="shared" ref="B35:B66" si="5">IF($Q$3&gt;=$Q$5,
               IF((($Q$2-$Q$3)*EXP(-1.05*(A35-0.8))+$Q$3)&gt;$Q$2,-$Q$2,-(($Q$2-$Q$3)*EXP(-1.05*(A35-0.8))+$Q$3)),
               IF((($Q$2-$Q$3)*EXP(-1.05*(A35-(0.8+$Q$6)))-2*$Q$5)&gt;$Q$2,-$Q$2,-(($Q$2-$Q$3)*EXP(-1.05*(A35-(0.8+$Q$6)))-2*$Q$5)))</f>
        <v>238.07852939480267</v>
      </c>
      <c r="C35">
        <f t="shared" si="3"/>
        <v>3.12</v>
      </c>
      <c r="D35">
        <f t="shared" ref="D35:D66" si="6">C35+0.2</f>
        <v>3.3200000000000003</v>
      </c>
      <c r="E35">
        <f>B35-'Protokoll des Funktionstests'!$F$7*0.05</f>
        <v>188.07852939480267</v>
      </c>
      <c r="F35">
        <f>B35+'Protokoll des Funktionstests'!$F$7*0.05</f>
        <v>288.07852939480267</v>
      </c>
      <c r="G35">
        <f t="shared" ref="G35:G66" si="7">B35+0.05*Q$2</f>
        <v>288.07852939480267</v>
      </c>
      <c r="H35">
        <f t="shared" ref="H35:H66" si="8">B35-0.05*Q$2</f>
        <v>188.07852939480267</v>
      </c>
    </row>
    <row r="36" spans="1:8" x14ac:dyDescent="0.3">
      <c r="A36">
        <v>3.3</v>
      </c>
      <c r="B36">
        <f t="shared" si="5"/>
        <v>248.87653654527026</v>
      </c>
      <c r="C36">
        <f t="shared" si="3"/>
        <v>3.2199999999999998</v>
      </c>
      <c r="D36">
        <f t="shared" si="6"/>
        <v>3.42</v>
      </c>
      <c r="E36">
        <f>B36-'Protokoll des Funktionstests'!$F$7*0.05</f>
        <v>198.87653654527026</v>
      </c>
      <c r="F36">
        <f>B36+'Protokoll des Funktionstests'!$F$7*0.05</f>
        <v>298.87653654527026</v>
      </c>
      <c r="G36">
        <f t="shared" si="7"/>
        <v>298.87653654527026</v>
      </c>
      <c r="H36">
        <f t="shared" si="8"/>
        <v>198.87653654527026</v>
      </c>
    </row>
    <row r="37" spans="1:8" x14ac:dyDescent="0.3">
      <c r="A37">
        <v>3.4</v>
      </c>
      <c r="B37">
        <f t="shared" si="5"/>
        <v>258.59824717789814</v>
      </c>
      <c r="C37">
        <f t="shared" si="3"/>
        <v>3.32</v>
      </c>
      <c r="D37">
        <f t="shared" si="6"/>
        <v>3.52</v>
      </c>
      <c r="E37">
        <f>B37-'Protokoll des Funktionstests'!$F$7*0.05</f>
        <v>208.59824717789814</v>
      </c>
      <c r="F37">
        <f>B37+'Protokoll des Funktionstests'!$F$7*0.05</f>
        <v>308.59824717789814</v>
      </c>
      <c r="G37">
        <f t="shared" si="7"/>
        <v>308.59824717789814</v>
      </c>
      <c r="H37">
        <f t="shared" si="8"/>
        <v>208.59824717789814</v>
      </c>
    </row>
    <row r="38" spans="1:8" x14ac:dyDescent="0.3">
      <c r="A38">
        <v>3.5</v>
      </c>
      <c r="B38">
        <f t="shared" si="5"/>
        <v>267.35094166194068</v>
      </c>
      <c r="C38">
        <f t="shared" si="3"/>
        <v>3.42</v>
      </c>
      <c r="D38">
        <f t="shared" si="6"/>
        <v>3.62</v>
      </c>
      <c r="E38">
        <f>B38-'Protokoll des Funktionstests'!$F$7*0.05</f>
        <v>217.35094166194068</v>
      </c>
      <c r="F38">
        <f>B38+'Protokoll des Funktionstests'!$F$7*0.05</f>
        <v>317.35094166194068</v>
      </c>
      <c r="G38">
        <f t="shared" si="7"/>
        <v>317.35094166194068</v>
      </c>
      <c r="H38">
        <f t="shared" si="8"/>
        <v>217.35094166194068</v>
      </c>
    </row>
    <row r="39" spans="1:8" x14ac:dyDescent="0.3">
      <c r="A39">
        <v>3.6</v>
      </c>
      <c r="B39">
        <f t="shared" si="5"/>
        <v>275.23120714462971</v>
      </c>
      <c r="C39">
        <f t="shared" si="3"/>
        <v>3.52</v>
      </c>
      <c r="D39">
        <f t="shared" si="6"/>
        <v>3.72</v>
      </c>
      <c r="E39">
        <f>B39-'Protokoll des Funktionstests'!$F$7*0.05</f>
        <v>225.23120714462971</v>
      </c>
      <c r="F39">
        <f>B39+'Protokoll des Funktionstests'!$F$7*0.05</f>
        <v>325.23120714462971</v>
      </c>
      <c r="G39">
        <f t="shared" si="7"/>
        <v>325.23120714462971</v>
      </c>
      <c r="H39">
        <f t="shared" si="8"/>
        <v>225.23120714462971</v>
      </c>
    </row>
    <row r="40" spans="1:8" x14ac:dyDescent="0.3">
      <c r="A40">
        <v>3.7</v>
      </c>
      <c r="B40">
        <f t="shared" si="5"/>
        <v>282.3260034031847</v>
      </c>
      <c r="C40">
        <f t="shared" si="3"/>
        <v>3.62</v>
      </c>
      <c r="D40">
        <f t="shared" si="6"/>
        <v>3.8200000000000003</v>
      </c>
      <c r="E40">
        <f>B40-'Protokoll des Funktionstests'!$F$7*0.05</f>
        <v>232.3260034031847</v>
      </c>
      <c r="F40">
        <f>B40+'Protokoll des Funktionstests'!$F$7*0.05</f>
        <v>332.3260034031847</v>
      </c>
      <c r="G40">
        <f t="shared" si="7"/>
        <v>332.3260034031847</v>
      </c>
      <c r="H40">
        <f t="shared" si="8"/>
        <v>232.3260034031847</v>
      </c>
    </row>
    <row r="41" spans="1:8" x14ac:dyDescent="0.3">
      <c r="A41">
        <v>3.8</v>
      </c>
      <c r="B41">
        <f t="shared" si="5"/>
        <v>288.71362245751504</v>
      </c>
      <c r="C41">
        <f t="shared" si="3"/>
        <v>3.7199999999999998</v>
      </c>
      <c r="D41">
        <f t="shared" si="6"/>
        <v>3.92</v>
      </c>
      <c r="E41">
        <f>B41-'Protokoll des Funktionstests'!$F$7*0.05</f>
        <v>238.71362245751504</v>
      </c>
      <c r="F41">
        <f>B41+'Protokoll des Funktionstests'!$F$7*0.05</f>
        <v>338.71362245751504</v>
      </c>
      <c r="G41">
        <f t="shared" si="7"/>
        <v>338.71362245751504</v>
      </c>
      <c r="H41">
        <f t="shared" si="8"/>
        <v>238.71362245751504</v>
      </c>
    </row>
    <row r="42" spans="1:8" x14ac:dyDescent="0.3">
      <c r="A42">
        <v>3.9</v>
      </c>
      <c r="B42">
        <f t="shared" si="5"/>
        <v>294.464552533068</v>
      </c>
      <c r="C42">
        <f t="shared" si="3"/>
        <v>3.82</v>
      </c>
      <c r="D42">
        <f t="shared" si="6"/>
        <v>4.0199999999999996</v>
      </c>
      <c r="E42">
        <f>B42-'Protokoll des Funktionstests'!$F$7*0.05</f>
        <v>244.464552533068</v>
      </c>
      <c r="F42">
        <f>B42+'Protokoll des Funktionstests'!$F$7*0.05</f>
        <v>344.464552533068</v>
      </c>
      <c r="G42">
        <f t="shared" si="7"/>
        <v>344.464552533068</v>
      </c>
      <c r="H42">
        <f t="shared" si="8"/>
        <v>244.464552533068</v>
      </c>
    </row>
    <row r="43" spans="1:8" x14ac:dyDescent="0.3">
      <c r="A43">
        <v>4</v>
      </c>
      <c r="B43">
        <f t="shared" si="5"/>
        <v>299.64225590776721</v>
      </c>
      <c r="C43">
        <f t="shared" ref="C43:C74" si="9">A43-$Q$4</f>
        <v>3.92</v>
      </c>
      <c r="D43">
        <f t="shared" si="6"/>
        <v>4.12</v>
      </c>
      <c r="E43">
        <f>B43-'Protokoll des Funktionstests'!$F$7*0.05</f>
        <v>249.64225590776721</v>
      </c>
      <c r="F43">
        <f>B43+'Protokoll des Funktionstests'!$F$7*0.05</f>
        <v>349.64225590776721</v>
      </c>
      <c r="G43">
        <f t="shared" si="7"/>
        <v>349.64225590776721</v>
      </c>
      <c r="H43">
        <f t="shared" si="8"/>
        <v>249.64225590776721</v>
      </c>
    </row>
    <row r="44" spans="1:8" x14ac:dyDescent="0.3">
      <c r="A44">
        <v>4.0999999999999996</v>
      </c>
      <c r="B44">
        <f t="shared" si="5"/>
        <v>304.30386922668652</v>
      </c>
      <c r="C44">
        <f t="shared" si="9"/>
        <v>4.0199999999999996</v>
      </c>
      <c r="D44">
        <f t="shared" si="6"/>
        <v>4.22</v>
      </c>
      <c r="E44">
        <f>B44-'Protokoll des Funktionstests'!$F$7*0.05</f>
        <v>254.30386922668652</v>
      </c>
      <c r="F44">
        <f>B44+'Protokoll des Funktionstests'!$F$7*0.05</f>
        <v>354.30386922668652</v>
      </c>
      <c r="G44">
        <f t="shared" si="7"/>
        <v>354.30386922668652</v>
      </c>
      <c r="H44">
        <f t="shared" si="8"/>
        <v>254.30386922668652</v>
      </c>
    </row>
    <row r="45" spans="1:8" x14ac:dyDescent="0.3">
      <c r="A45">
        <v>4.2</v>
      </c>
      <c r="B45">
        <f t="shared" si="5"/>
        <v>308.50083401252436</v>
      </c>
      <c r="C45">
        <f t="shared" si="9"/>
        <v>4.12</v>
      </c>
      <c r="D45">
        <f t="shared" si="6"/>
        <v>4.32</v>
      </c>
      <c r="E45">
        <f>B45-'Protokoll des Funktionstests'!$F$7*0.05</f>
        <v>258.50083401252436</v>
      </c>
      <c r="F45">
        <f>B45+'Protokoll des Funktionstests'!$F$7*0.05</f>
        <v>358.50083401252436</v>
      </c>
      <c r="G45">
        <f t="shared" si="7"/>
        <v>358.50083401252436</v>
      </c>
      <c r="H45">
        <f t="shared" si="8"/>
        <v>258.50083401252436</v>
      </c>
    </row>
    <row r="46" spans="1:8" x14ac:dyDescent="0.3">
      <c r="A46">
        <v>4.3</v>
      </c>
      <c r="B46">
        <f t="shared" si="5"/>
        <v>312.27946432964518</v>
      </c>
      <c r="C46">
        <f t="shared" si="9"/>
        <v>4.22</v>
      </c>
      <c r="D46">
        <f t="shared" si="6"/>
        <v>4.42</v>
      </c>
      <c r="E46">
        <f>B46-'Protokoll des Funktionstests'!$F$7*0.05</f>
        <v>262.27946432964518</v>
      </c>
      <c r="F46">
        <f>B46+'Protokoll des Funktionstests'!$F$7*0.05</f>
        <v>362.27946432964518</v>
      </c>
      <c r="G46">
        <f t="shared" si="7"/>
        <v>362.27946432964518</v>
      </c>
      <c r="H46">
        <f t="shared" si="8"/>
        <v>262.27946432964518</v>
      </c>
    </row>
    <row r="47" spans="1:8" x14ac:dyDescent="0.3">
      <c r="A47">
        <v>4.4000000000000004</v>
      </c>
      <c r="B47">
        <f t="shared" si="5"/>
        <v>315.68145786593698</v>
      </c>
      <c r="C47">
        <f t="shared" si="9"/>
        <v>4.32</v>
      </c>
      <c r="D47">
        <f t="shared" si="6"/>
        <v>4.5200000000000005</v>
      </c>
      <c r="E47">
        <f>B47-'Protokoll des Funktionstests'!$F$7*0.05</f>
        <v>265.68145786593698</v>
      </c>
      <c r="F47">
        <f>B47+'Protokoll des Funktionstests'!$F$7*0.05</f>
        <v>365.68145786593698</v>
      </c>
      <c r="G47">
        <f t="shared" si="7"/>
        <v>365.68145786593698</v>
      </c>
      <c r="H47">
        <f t="shared" si="8"/>
        <v>265.68145786593698</v>
      </c>
    </row>
    <row r="48" spans="1:8" x14ac:dyDescent="0.3">
      <c r="A48">
        <v>4.5</v>
      </c>
      <c r="B48">
        <f t="shared" si="5"/>
        <v>318.74435607234045</v>
      </c>
      <c r="C48">
        <f t="shared" si="9"/>
        <v>4.42</v>
      </c>
      <c r="D48">
        <f t="shared" si="6"/>
        <v>4.62</v>
      </c>
      <c r="E48">
        <f>B48-'Protokoll des Funktionstests'!$F$7*0.05</f>
        <v>268.74435607234045</v>
      </c>
      <c r="F48">
        <f>B48+'Protokoll des Funktionstests'!$F$7*0.05</f>
        <v>368.74435607234045</v>
      </c>
      <c r="G48">
        <f t="shared" si="7"/>
        <v>368.74435607234045</v>
      </c>
      <c r="H48">
        <f t="shared" si="8"/>
        <v>268.74435607234045</v>
      </c>
    </row>
    <row r="49" spans="1:8" x14ac:dyDescent="0.3">
      <c r="A49">
        <v>4.5999999999999996</v>
      </c>
      <c r="B49">
        <f t="shared" si="5"/>
        <v>321.50195843775094</v>
      </c>
      <c r="C49">
        <f t="shared" si="9"/>
        <v>4.5199999999999996</v>
      </c>
      <c r="D49">
        <f t="shared" si="6"/>
        <v>4.72</v>
      </c>
      <c r="E49">
        <f>B49-'Protokoll des Funktionstests'!$F$7*0.05</f>
        <v>271.50195843775094</v>
      </c>
      <c r="F49">
        <f>B49+'Protokoll des Funktionstests'!$F$7*0.05</f>
        <v>371.50195843775094</v>
      </c>
      <c r="G49">
        <f t="shared" si="7"/>
        <v>371.50195843775094</v>
      </c>
      <c r="H49">
        <f t="shared" si="8"/>
        <v>271.50195843775094</v>
      </c>
    </row>
    <row r="50" spans="1:8" x14ac:dyDescent="0.3">
      <c r="A50">
        <v>4.7</v>
      </c>
      <c r="B50">
        <f t="shared" si="5"/>
        <v>323.98469547087194</v>
      </c>
      <c r="C50">
        <f t="shared" si="9"/>
        <v>4.62</v>
      </c>
      <c r="D50">
        <f t="shared" si="6"/>
        <v>4.82</v>
      </c>
      <c r="E50">
        <f>B50-'Protokoll des Funktionstests'!$F$7*0.05</f>
        <v>273.98469547087194</v>
      </c>
      <c r="F50">
        <f>B50+'Protokoll des Funktionstests'!$F$7*0.05</f>
        <v>373.98469547087194</v>
      </c>
      <c r="G50">
        <f t="shared" si="7"/>
        <v>373.98469547087194</v>
      </c>
      <c r="H50">
        <f t="shared" si="8"/>
        <v>273.98469547087194</v>
      </c>
    </row>
    <row r="51" spans="1:8" x14ac:dyDescent="0.3">
      <c r="A51">
        <v>4.8</v>
      </c>
      <c r="B51">
        <f t="shared" si="5"/>
        <v>326.21996450492384</v>
      </c>
      <c r="C51">
        <f t="shared" si="9"/>
        <v>4.72</v>
      </c>
      <c r="D51">
        <f t="shared" si="6"/>
        <v>4.92</v>
      </c>
      <c r="E51">
        <f>B51-'Protokoll des Funktionstests'!$F$7*0.05</f>
        <v>276.21996450492384</v>
      </c>
      <c r="F51">
        <f>B51+'Protokoll des Funktionstests'!$F$7*0.05</f>
        <v>376.21996450492384</v>
      </c>
      <c r="G51">
        <f t="shared" si="7"/>
        <v>376.21996450492384</v>
      </c>
      <c r="H51">
        <f t="shared" si="8"/>
        <v>276.21996450492384</v>
      </c>
    </row>
    <row r="52" spans="1:8" x14ac:dyDescent="0.3">
      <c r="A52">
        <v>4.9000000000000004</v>
      </c>
      <c r="B52">
        <f t="shared" si="5"/>
        <v>328.23243203085849</v>
      </c>
      <c r="C52">
        <f t="shared" si="9"/>
        <v>4.82</v>
      </c>
      <c r="D52">
        <f t="shared" si="6"/>
        <v>5.0200000000000005</v>
      </c>
      <c r="E52">
        <f>B52-'Protokoll des Funktionstests'!$F$7*0.05</f>
        <v>278.23243203085849</v>
      </c>
      <c r="F52">
        <f>B52+'Protokoll des Funktionstests'!$F$7*0.05</f>
        <v>378.23243203085849</v>
      </c>
      <c r="G52">
        <f t="shared" si="7"/>
        <v>378.23243203085849</v>
      </c>
      <c r="H52">
        <f t="shared" si="8"/>
        <v>278.23243203085849</v>
      </c>
    </row>
    <row r="53" spans="1:8" x14ac:dyDescent="0.3">
      <c r="A53">
        <v>5</v>
      </c>
      <c r="B53">
        <f t="shared" si="5"/>
        <v>330.04430589536594</v>
      </c>
      <c r="C53">
        <f t="shared" si="9"/>
        <v>4.92</v>
      </c>
      <c r="D53">
        <f t="shared" si="6"/>
        <v>5.12</v>
      </c>
      <c r="E53">
        <f>B53-'Protokoll des Funktionstests'!$F$7*0.05</f>
        <v>280.04430589536594</v>
      </c>
      <c r="F53">
        <f>B53+'Protokoll des Funktionstests'!$F$7*0.05</f>
        <v>380.04430589536594</v>
      </c>
      <c r="G53">
        <f t="shared" si="7"/>
        <v>380.04430589536594</v>
      </c>
      <c r="H53">
        <f t="shared" si="8"/>
        <v>280.04430589536594</v>
      </c>
    </row>
    <row r="54" spans="1:8" x14ac:dyDescent="0.3">
      <c r="A54">
        <v>5.0999999999999996</v>
      </c>
      <c r="B54">
        <f t="shared" si="5"/>
        <v>331.67558036741514</v>
      </c>
      <c r="C54">
        <f t="shared" si="9"/>
        <v>5.0199999999999996</v>
      </c>
      <c r="D54">
        <f t="shared" si="6"/>
        <v>5.22</v>
      </c>
      <c r="E54">
        <f>B54-'Protokoll des Funktionstests'!$F$7*0.05</f>
        <v>281.67558036741514</v>
      </c>
      <c r="F54">
        <f>B54+'Protokoll des Funktionstests'!$F$7*0.05</f>
        <v>381.67558036741514</v>
      </c>
      <c r="G54">
        <f t="shared" si="7"/>
        <v>381.67558036741514</v>
      </c>
      <c r="H54">
        <f t="shared" si="8"/>
        <v>281.67558036741514</v>
      </c>
    </row>
    <row r="55" spans="1:8" x14ac:dyDescent="0.3">
      <c r="A55">
        <v>5.2</v>
      </c>
      <c r="B55">
        <f t="shared" si="5"/>
        <v>333.14425677767002</v>
      </c>
      <c r="C55">
        <f t="shared" si="9"/>
        <v>5.12</v>
      </c>
      <c r="D55">
        <f t="shared" si="6"/>
        <v>5.32</v>
      </c>
      <c r="E55">
        <f>B55-'Protokoll des Funktionstests'!$F$7*0.05</f>
        <v>283.14425677767002</v>
      </c>
      <c r="F55">
        <f>B55+'Protokoll des Funktionstests'!$F$7*0.05</f>
        <v>383.14425677767002</v>
      </c>
      <c r="G55">
        <f t="shared" si="7"/>
        <v>383.14425677767002</v>
      </c>
      <c r="H55">
        <f t="shared" si="8"/>
        <v>283.14425677767002</v>
      </c>
    </row>
    <row r="56" spans="1:8" x14ac:dyDescent="0.3">
      <c r="A56">
        <v>5.3</v>
      </c>
      <c r="B56">
        <f t="shared" si="5"/>
        <v>334.46654216556647</v>
      </c>
      <c r="C56">
        <f t="shared" si="9"/>
        <v>5.22</v>
      </c>
      <c r="D56">
        <f t="shared" si="6"/>
        <v>5.42</v>
      </c>
      <c r="E56">
        <f>B56-'Protokoll des Funktionstests'!$F$7*0.05</f>
        <v>284.46654216556647</v>
      </c>
      <c r="F56">
        <f>B56+'Protokoll des Funktionstests'!$F$7*0.05</f>
        <v>384.46654216556647</v>
      </c>
      <c r="G56">
        <f t="shared" si="7"/>
        <v>384.46654216556647</v>
      </c>
      <c r="H56">
        <f t="shared" si="8"/>
        <v>284.46654216556647</v>
      </c>
    </row>
    <row r="57" spans="1:8" x14ac:dyDescent="0.3">
      <c r="A57">
        <v>5.4</v>
      </c>
      <c r="B57">
        <f t="shared" si="5"/>
        <v>335.65702812614711</v>
      </c>
      <c r="C57">
        <f t="shared" si="9"/>
        <v>5.32</v>
      </c>
      <c r="D57">
        <f t="shared" si="6"/>
        <v>5.5200000000000005</v>
      </c>
      <c r="E57">
        <f>B57-'Protokoll des Funktionstests'!$F$7*0.05</f>
        <v>285.65702812614711</v>
      </c>
      <c r="F57">
        <f>B57+'Protokoll des Funktionstests'!$F$7*0.05</f>
        <v>385.65702812614711</v>
      </c>
      <c r="G57">
        <f t="shared" si="7"/>
        <v>385.65702812614711</v>
      </c>
      <c r="H57">
        <f t="shared" si="8"/>
        <v>285.65702812614711</v>
      </c>
    </row>
    <row r="58" spans="1:8" x14ac:dyDescent="0.3">
      <c r="A58">
        <v>5.5</v>
      </c>
      <c r="B58">
        <f t="shared" si="5"/>
        <v>336.72885183025249</v>
      </c>
      <c r="C58">
        <f t="shared" si="9"/>
        <v>5.42</v>
      </c>
      <c r="D58">
        <f t="shared" si="6"/>
        <v>5.62</v>
      </c>
      <c r="E58">
        <f>B58-'Protokoll des Funktionstests'!$F$7*0.05</f>
        <v>286.72885183025249</v>
      </c>
      <c r="F58">
        <f>B58+'Protokoll des Funktionstests'!$F$7*0.05</f>
        <v>386.72885183025249</v>
      </c>
      <c r="G58">
        <f t="shared" si="7"/>
        <v>386.72885183025249</v>
      </c>
      <c r="H58">
        <f t="shared" si="8"/>
        <v>286.72885183025249</v>
      </c>
    </row>
    <row r="59" spans="1:8" x14ac:dyDescent="0.3">
      <c r="A59">
        <v>5.6</v>
      </c>
      <c r="B59">
        <f t="shared" si="5"/>
        <v>337.69384099494789</v>
      </c>
      <c r="C59">
        <f t="shared" si="9"/>
        <v>5.52</v>
      </c>
      <c r="D59">
        <f t="shared" si="6"/>
        <v>5.72</v>
      </c>
      <c r="E59">
        <f>B59-'Protokoll des Funktionstests'!$F$7*0.05</f>
        <v>287.69384099494789</v>
      </c>
      <c r="F59">
        <f>B59+'Protokoll des Funktionstests'!$F$7*0.05</f>
        <v>387.69384099494789</v>
      </c>
      <c r="G59">
        <f t="shared" si="7"/>
        <v>387.69384099494789</v>
      </c>
      <c r="H59">
        <f t="shared" si="8"/>
        <v>287.69384099494789</v>
      </c>
    </row>
    <row r="60" spans="1:8" x14ac:dyDescent="0.3">
      <c r="A60">
        <v>5.7</v>
      </c>
      <c r="B60">
        <f t="shared" si="5"/>
        <v>338.56264440395313</v>
      </c>
      <c r="C60">
        <f t="shared" si="9"/>
        <v>5.62</v>
      </c>
      <c r="D60">
        <f t="shared" si="6"/>
        <v>5.82</v>
      </c>
      <c r="E60">
        <f>B60-'Protokoll des Funktionstests'!$F$7*0.05</f>
        <v>288.56264440395313</v>
      </c>
      <c r="F60">
        <f>B60+'Protokoll des Funktionstests'!$F$7*0.05</f>
        <v>388.56264440395313</v>
      </c>
      <c r="G60">
        <f t="shared" si="7"/>
        <v>388.56264440395313</v>
      </c>
      <c r="H60">
        <f t="shared" si="8"/>
        <v>288.56264440395313</v>
      </c>
    </row>
    <row r="61" spans="1:8" x14ac:dyDescent="0.3">
      <c r="A61">
        <v>5.8</v>
      </c>
      <c r="B61">
        <f t="shared" si="5"/>
        <v>339.34484941838713</v>
      </c>
      <c r="C61">
        <f t="shared" si="9"/>
        <v>5.72</v>
      </c>
      <c r="D61">
        <f t="shared" si="6"/>
        <v>5.92</v>
      </c>
      <c r="E61">
        <f>B61-'Protokoll des Funktionstests'!$F$7*0.05</f>
        <v>289.34484941838713</v>
      </c>
      <c r="F61">
        <f>B61+'Protokoll des Funktionstests'!$F$7*0.05</f>
        <v>389.34484941838713</v>
      </c>
      <c r="G61">
        <f t="shared" si="7"/>
        <v>389.34484941838713</v>
      </c>
      <c r="H61">
        <f t="shared" si="8"/>
        <v>289.34484941838713</v>
      </c>
    </row>
    <row r="62" spans="1:8" x14ac:dyDescent="0.3">
      <c r="A62">
        <v>5.9</v>
      </c>
      <c r="B62">
        <f t="shared" si="5"/>
        <v>340.049087774572</v>
      </c>
      <c r="C62">
        <f t="shared" si="9"/>
        <v>5.82</v>
      </c>
      <c r="D62">
        <f t="shared" si="6"/>
        <v>6.0200000000000005</v>
      </c>
      <c r="E62">
        <f>B62-'Protokoll des Funktionstests'!$F$7*0.05</f>
        <v>290.049087774572</v>
      </c>
      <c r="F62">
        <f>B62+'Protokoll des Funktionstests'!$F$7*0.05</f>
        <v>390.049087774572</v>
      </c>
      <c r="G62">
        <f t="shared" si="7"/>
        <v>390.049087774572</v>
      </c>
      <c r="H62">
        <f t="shared" si="8"/>
        <v>290.049087774572</v>
      </c>
    </row>
    <row r="63" spans="1:8" x14ac:dyDescent="0.3">
      <c r="A63">
        <v>6</v>
      </c>
      <c r="B63">
        <f t="shared" si="5"/>
        <v>340.68313083639106</v>
      </c>
      <c r="C63">
        <f t="shared" si="9"/>
        <v>5.92</v>
      </c>
      <c r="D63">
        <f t="shared" si="6"/>
        <v>6.12</v>
      </c>
      <c r="E63">
        <f>B63-'Protokoll des Funktionstests'!$F$7*0.05</f>
        <v>290.68313083639106</v>
      </c>
      <c r="F63">
        <f>B63+'Protokoll des Funktionstests'!$F$7*0.05</f>
        <v>390.68313083639106</v>
      </c>
      <c r="G63">
        <f t="shared" si="7"/>
        <v>390.68313083639106</v>
      </c>
      <c r="H63">
        <f t="shared" si="8"/>
        <v>290.68313083639106</v>
      </c>
    </row>
    <row r="64" spans="1:8" x14ac:dyDescent="0.3">
      <c r="A64">
        <v>6.1</v>
      </c>
      <c r="B64">
        <f t="shared" si="5"/>
        <v>341.25397535332246</v>
      </c>
      <c r="C64">
        <f t="shared" si="9"/>
        <v>6.02</v>
      </c>
      <c r="D64">
        <f t="shared" si="6"/>
        <v>6.22</v>
      </c>
      <c r="E64">
        <f>B64-'Protokoll des Funktionstests'!$F$7*0.05</f>
        <v>291.25397535332246</v>
      </c>
      <c r="F64">
        <f>B64+'Protokoll des Funktionstests'!$F$7*0.05</f>
        <v>391.25397535332246</v>
      </c>
      <c r="G64">
        <f t="shared" si="7"/>
        <v>391.25397535332246</v>
      </c>
      <c r="H64">
        <f t="shared" si="8"/>
        <v>291.25397535332246</v>
      </c>
    </row>
    <row r="65" spans="1:8" x14ac:dyDescent="0.3">
      <c r="A65">
        <v>6.2</v>
      </c>
      <c r="B65">
        <f t="shared" si="5"/>
        <v>341.76792067049973</v>
      </c>
      <c r="C65">
        <f t="shared" si="9"/>
        <v>6.12</v>
      </c>
      <c r="D65">
        <f t="shared" si="6"/>
        <v>6.32</v>
      </c>
      <c r="E65">
        <f>B65-'Protokoll des Funktionstests'!$F$7*0.05</f>
        <v>291.76792067049973</v>
      </c>
      <c r="F65">
        <f>B65+'Protokoll des Funktionstests'!$F$7*0.05</f>
        <v>391.76792067049973</v>
      </c>
      <c r="G65">
        <f t="shared" si="7"/>
        <v>391.76792067049973</v>
      </c>
      <c r="H65">
        <f t="shared" si="8"/>
        <v>291.76792067049973</v>
      </c>
    </row>
    <row r="66" spans="1:8" x14ac:dyDescent="0.3">
      <c r="A66">
        <v>6.3</v>
      </c>
      <c r="B66">
        <f t="shared" si="5"/>
        <v>342.23063824282275</v>
      </c>
      <c r="C66">
        <f t="shared" si="9"/>
        <v>6.22</v>
      </c>
      <c r="D66">
        <f t="shared" si="6"/>
        <v>6.42</v>
      </c>
      <c r="E66">
        <f>B66-'Protokoll des Funktionstests'!$F$7*0.05</f>
        <v>292.23063824282275</v>
      </c>
      <c r="F66">
        <f>B66+'Protokoll des Funktionstests'!$F$7*0.05</f>
        <v>392.23063824282275</v>
      </c>
      <c r="G66">
        <f t="shared" si="7"/>
        <v>392.23063824282275</v>
      </c>
      <c r="H66">
        <f t="shared" si="8"/>
        <v>292.23063824282275</v>
      </c>
    </row>
    <row r="67" spans="1:8" x14ac:dyDescent="0.3">
      <c r="A67">
        <v>6.4</v>
      </c>
      <c r="B67">
        <f t="shared" ref="B67:B98" si="10">IF($Q$3&gt;=$Q$5,
               IF((($Q$2-$Q$3)*EXP(-1.05*(A67-0.8))+$Q$3)&gt;$Q$2,-$Q$2,-(($Q$2-$Q$3)*EXP(-1.05*(A67-0.8))+$Q$3)),
               IF((($Q$2-$Q$3)*EXP(-1.05*(A67-(0.8+$Q$6)))-2*$Q$5)&gt;$Q$2,-$Q$2,-(($Q$2-$Q$3)*EXP(-1.05*(A67-(0.8+$Q$6)))-2*$Q$5)))</f>
        <v>342.64723422021677</v>
      </c>
      <c r="C67">
        <f t="shared" si="9"/>
        <v>6.32</v>
      </c>
      <c r="D67">
        <f t="shared" ref="D67:D98" si="11">C67+0.2</f>
        <v>6.5200000000000005</v>
      </c>
      <c r="E67">
        <f>B67-'Protokoll des Funktionstests'!$F$7*0.05</f>
        <v>292.64723422021677</v>
      </c>
      <c r="F67">
        <f>B67+'Protokoll des Funktionstests'!$F$7*0.05</f>
        <v>392.64723422021677</v>
      </c>
      <c r="G67">
        <f t="shared" ref="G67:G98" si="12">B67+0.05*Q$2</f>
        <v>392.64723422021677</v>
      </c>
      <c r="H67">
        <f t="shared" ref="H67:H98" si="13">B67-0.05*Q$2</f>
        <v>292.64723422021677</v>
      </c>
    </row>
    <row r="68" spans="1:8" x14ac:dyDescent="0.3">
      <c r="A68">
        <v>6.5</v>
      </c>
      <c r="B68">
        <f t="shared" si="10"/>
        <v>343.02230579467539</v>
      </c>
      <c r="C68">
        <f t="shared" si="9"/>
        <v>6.42</v>
      </c>
      <c r="D68">
        <f t="shared" si="11"/>
        <v>6.62</v>
      </c>
      <c r="E68">
        <f>B68-'Protokoll des Funktionstests'!$F$7*0.05</f>
        <v>293.02230579467539</v>
      </c>
      <c r="F68">
        <f>B68+'Protokoll des Funktionstests'!$F$7*0.05</f>
        <v>393.02230579467539</v>
      </c>
      <c r="G68">
        <f t="shared" si="12"/>
        <v>393.02230579467539</v>
      </c>
      <c r="H68">
        <f t="shared" si="13"/>
        <v>293.02230579467539</v>
      </c>
    </row>
    <row r="69" spans="1:8" x14ac:dyDescent="0.3">
      <c r="A69">
        <v>6.6</v>
      </c>
      <c r="B69">
        <f t="shared" si="10"/>
        <v>343.35999193088554</v>
      </c>
      <c r="C69">
        <f t="shared" si="9"/>
        <v>6.52</v>
      </c>
      <c r="D69">
        <f t="shared" si="11"/>
        <v>6.72</v>
      </c>
      <c r="E69">
        <f>B69-'Protokoll des Funktionstests'!$F$7*0.05</f>
        <v>293.35999193088554</v>
      </c>
      <c r="F69">
        <f>B69+'Protokoll des Funktionstests'!$F$7*0.05</f>
        <v>393.35999193088554</v>
      </c>
      <c r="G69">
        <f t="shared" si="12"/>
        <v>393.35999193088554</v>
      </c>
      <c r="H69">
        <f t="shared" si="13"/>
        <v>293.35999193088554</v>
      </c>
    </row>
    <row r="70" spans="1:8" x14ac:dyDescent="0.3">
      <c r="A70">
        <v>6.7</v>
      </c>
      <c r="B70">
        <f t="shared" si="10"/>
        <v>343.66401904025298</v>
      </c>
      <c r="C70">
        <f t="shared" si="9"/>
        <v>6.62</v>
      </c>
      <c r="D70">
        <f t="shared" si="11"/>
        <v>6.82</v>
      </c>
      <c r="E70">
        <f>B70-'Protokoll des Funktionstests'!$F$7*0.05</f>
        <v>293.66401904025298</v>
      </c>
      <c r="F70">
        <f>B70+'Protokoll des Funktionstests'!$F$7*0.05</f>
        <v>393.66401904025298</v>
      </c>
      <c r="G70">
        <f t="shared" si="12"/>
        <v>393.66401904025298</v>
      </c>
      <c r="H70">
        <f t="shared" si="13"/>
        <v>293.66401904025298</v>
      </c>
    </row>
    <row r="71" spans="1:8" x14ac:dyDescent="0.3">
      <c r="A71">
        <v>6.8</v>
      </c>
      <c r="B71">
        <f t="shared" si="10"/>
        <v>343.93774210234744</v>
      </c>
      <c r="C71">
        <f t="shared" si="9"/>
        <v>6.72</v>
      </c>
      <c r="D71">
        <f t="shared" si="11"/>
        <v>6.92</v>
      </c>
      <c r="E71">
        <f>B71-'Protokoll des Funktionstests'!$F$7*0.05</f>
        <v>293.93774210234744</v>
      </c>
      <c r="F71">
        <f>B71+'Protokoll des Funktionstests'!$F$7*0.05</f>
        <v>393.93774210234744</v>
      </c>
      <c r="G71">
        <f t="shared" si="12"/>
        <v>393.93774210234744</v>
      </c>
      <c r="H71">
        <f t="shared" si="13"/>
        <v>293.93774210234744</v>
      </c>
    </row>
    <row r="72" spans="1:8" x14ac:dyDescent="0.3">
      <c r="A72">
        <v>6.9</v>
      </c>
      <c r="B72">
        <f t="shared" si="10"/>
        <v>344.18418168754852</v>
      </c>
      <c r="C72">
        <f t="shared" si="9"/>
        <v>6.82</v>
      </c>
      <c r="D72">
        <f t="shared" si="11"/>
        <v>7.0200000000000005</v>
      </c>
      <c r="E72">
        <f>B72-'Protokoll des Funktionstests'!$F$7*0.05</f>
        <v>294.18418168754852</v>
      </c>
      <c r="F72">
        <f>B72+'Protokoll des Funktionstests'!$F$7*0.05</f>
        <v>394.18418168754852</v>
      </c>
      <c r="G72">
        <f t="shared" si="12"/>
        <v>394.18418168754852</v>
      </c>
      <c r="H72">
        <f t="shared" si="13"/>
        <v>294.18418168754852</v>
      </c>
    </row>
    <row r="73" spans="1:8" x14ac:dyDescent="0.3">
      <c r="A73">
        <v>7</v>
      </c>
      <c r="B73">
        <f t="shared" si="10"/>
        <v>344.40605728944104</v>
      </c>
      <c r="C73">
        <f t="shared" si="9"/>
        <v>6.92</v>
      </c>
      <c r="D73">
        <f t="shared" si="11"/>
        <v>7.12</v>
      </c>
      <c r="E73">
        <f>B73-'Protokoll des Funktionstests'!$F$7*0.05</f>
        <v>294.40605728944104</v>
      </c>
      <c r="F73">
        <f>B73+'Protokoll des Funktionstests'!$F$7*0.05</f>
        <v>394.40605728944104</v>
      </c>
      <c r="G73">
        <f t="shared" si="12"/>
        <v>394.40605728944104</v>
      </c>
      <c r="H73">
        <f t="shared" si="13"/>
        <v>294.40605728944104</v>
      </c>
    </row>
    <row r="74" spans="1:8" x14ac:dyDescent="0.3">
      <c r="A74">
        <v>7.1</v>
      </c>
      <c r="B74">
        <f t="shared" si="10"/>
        <v>344.60581733478841</v>
      </c>
      <c r="C74">
        <f t="shared" si="9"/>
        <v>7.02</v>
      </c>
      <c r="D74">
        <f t="shared" si="11"/>
        <v>7.22</v>
      </c>
      <c r="E74">
        <f>B74-'Protokoll des Funktionstests'!$F$7*0.05</f>
        <v>294.60581733478841</v>
      </c>
      <c r="F74">
        <f>B74+'Protokoll des Funktionstests'!$F$7*0.05</f>
        <v>394.60581733478841</v>
      </c>
      <c r="G74">
        <f t="shared" si="12"/>
        <v>394.60581733478841</v>
      </c>
      <c r="H74">
        <f t="shared" si="13"/>
        <v>294.60581733478841</v>
      </c>
    </row>
    <row r="75" spans="1:8" x14ac:dyDescent="0.3">
      <c r="A75">
        <v>7.2</v>
      </c>
      <c r="B75">
        <f t="shared" si="10"/>
        <v>344.78566620224768</v>
      </c>
      <c r="C75">
        <f t="shared" ref="C75:C106" si="14">A75-$Q$4</f>
        <v>7.12</v>
      </c>
      <c r="D75">
        <f t="shared" si="11"/>
        <v>7.32</v>
      </c>
      <c r="E75">
        <f>B75-'Protokoll des Funktionstests'!$F$7*0.05</f>
        <v>294.78566620224768</v>
      </c>
      <c r="F75">
        <f>B75+'Protokoll des Funktionstests'!$F$7*0.05</f>
        <v>394.78566620224768</v>
      </c>
      <c r="G75">
        <f t="shared" si="12"/>
        <v>394.78566620224768</v>
      </c>
      <c r="H75">
        <f t="shared" si="13"/>
        <v>294.78566620224768</v>
      </c>
    </row>
    <row r="76" spans="1:8" x14ac:dyDescent="0.3">
      <c r="A76">
        <v>7.3</v>
      </c>
      <c r="B76">
        <f t="shared" si="10"/>
        <v>344.94758854798056</v>
      </c>
      <c r="C76">
        <f t="shared" si="14"/>
        <v>7.22</v>
      </c>
      <c r="D76">
        <f t="shared" si="11"/>
        <v>7.42</v>
      </c>
      <c r="E76">
        <f>B76-'Protokoll des Funktionstests'!$F$7*0.05</f>
        <v>294.94758854798056</v>
      </c>
      <c r="F76">
        <f>B76+'Protokoll des Funktionstests'!$F$7*0.05</f>
        <v>394.94758854798056</v>
      </c>
      <c r="G76">
        <f t="shared" si="12"/>
        <v>394.94758854798056</v>
      </c>
      <c r="H76">
        <f t="shared" si="13"/>
        <v>294.94758854798056</v>
      </c>
    </row>
    <row r="77" spans="1:8" x14ac:dyDescent="0.3">
      <c r="A77">
        <v>7.4</v>
      </c>
      <c r="B77">
        <f t="shared" si="10"/>
        <v>345.09337120659859</v>
      </c>
      <c r="C77">
        <f t="shared" si="14"/>
        <v>7.32</v>
      </c>
      <c r="D77">
        <f t="shared" si="11"/>
        <v>7.5200000000000005</v>
      </c>
      <c r="E77">
        <f>B77-'Protokoll des Funktionstests'!$F$7*0.05</f>
        <v>295.09337120659859</v>
      </c>
      <c r="F77">
        <f>B77+'Protokoll des Funktionstests'!$F$7*0.05</f>
        <v>395.09337120659859</v>
      </c>
      <c r="G77">
        <f t="shared" si="12"/>
        <v>395.09337120659859</v>
      </c>
      <c r="H77">
        <f t="shared" si="13"/>
        <v>295.09337120659859</v>
      </c>
    </row>
    <row r="78" spans="1:8" x14ac:dyDescent="0.3">
      <c r="A78">
        <v>7.5</v>
      </c>
      <c r="B78">
        <f t="shared" si="10"/>
        <v>345.22462290912023</v>
      </c>
      <c r="C78">
        <f t="shared" si="14"/>
        <v>7.42</v>
      </c>
      <c r="D78">
        <f t="shared" si="11"/>
        <v>7.62</v>
      </c>
      <c r="E78">
        <f>B78-'Protokoll des Funktionstests'!$F$7*0.05</f>
        <v>295.22462290912023</v>
      </c>
      <c r="F78">
        <f>B78+'Protokoll des Funktionstests'!$F$7*0.05</f>
        <v>395.22462290912023</v>
      </c>
      <c r="G78">
        <f t="shared" si="12"/>
        <v>395.22462290912023</v>
      </c>
      <c r="H78">
        <f t="shared" si="13"/>
        <v>295.22462290912023</v>
      </c>
    </row>
    <row r="79" spans="1:8" x14ac:dyDescent="0.3">
      <c r="A79">
        <v>7.6</v>
      </c>
      <c r="B79">
        <f t="shared" si="10"/>
        <v>345.34279203553166</v>
      </c>
      <c r="C79">
        <f t="shared" si="14"/>
        <v>7.52</v>
      </c>
      <c r="D79">
        <f t="shared" si="11"/>
        <v>7.72</v>
      </c>
      <c r="E79">
        <f>B79-'Protokoll des Funktionstests'!$F$7*0.05</f>
        <v>295.34279203553166</v>
      </c>
      <c r="F79">
        <f>B79+'Protokoll des Funktionstests'!$F$7*0.05</f>
        <v>395.34279203553166</v>
      </c>
      <c r="G79">
        <f t="shared" si="12"/>
        <v>395.34279203553166</v>
      </c>
      <c r="H79">
        <f t="shared" si="13"/>
        <v>295.34279203553166</v>
      </c>
    </row>
    <row r="80" spans="1:8" x14ac:dyDescent="0.3">
      <c r="A80">
        <v>7.7</v>
      </c>
      <c r="B80">
        <f t="shared" si="10"/>
        <v>345.44918259785243</v>
      </c>
      <c r="C80">
        <f t="shared" si="14"/>
        <v>7.62</v>
      </c>
      <c r="D80">
        <f t="shared" si="11"/>
        <v>7.82</v>
      </c>
      <c r="E80">
        <f>B80-'Protokoll des Funktionstests'!$F$7*0.05</f>
        <v>295.44918259785243</v>
      </c>
      <c r="F80">
        <f>B80+'Protokoll des Funktionstests'!$F$7*0.05</f>
        <v>395.44918259785243</v>
      </c>
      <c r="G80">
        <f t="shared" si="12"/>
        <v>395.44918259785243</v>
      </c>
      <c r="H80">
        <f t="shared" si="13"/>
        <v>295.44918259785243</v>
      </c>
    </row>
    <row r="81" spans="1:8" x14ac:dyDescent="0.3">
      <c r="A81">
        <v>7.8</v>
      </c>
      <c r="B81">
        <f t="shared" si="10"/>
        <v>345.5449686300816</v>
      </c>
      <c r="C81">
        <f t="shared" si="14"/>
        <v>7.72</v>
      </c>
      <c r="D81">
        <f t="shared" si="11"/>
        <v>7.92</v>
      </c>
      <c r="E81">
        <f>B81-'Protokoll des Funktionstests'!$F$7*0.05</f>
        <v>295.5449686300816</v>
      </c>
      <c r="F81">
        <f>B81+'Protokoll des Funktionstests'!$F$7*0.05</f>
        <v>395.5449686300816</v>
      </c>
      <c r="G81">
        <f t="shared" si="12"/>
        <v>395.5449686300816</v>
      </c>
      <c r="H81">
        <f t="shared" si="13"/>
        <v>295.5449686300816</v>
      </c>
    </row>
    <row r="82" spans="1:8" x14ac:dyDescent="0.3">
      <c r="A82">
        <v>7.9</v>
      </c>
      <c r="B82">
        <f t="shared" si="10"/>
        <v>345.63120714381876</v>
      </c>
      <c r="C82">
        <f t="shared" si="14"/>
        <v>7.82</v>
      </c>
      <c r="D82">
        <f t="shared" si="11"/>
        <v>8.02</v>
      </c>
      <c r="E82">
        <f>B82-'Protokoll des Funktionstests'!$F$7*0.05</f>
        <v>295.63120714381876</v>
      </c>
      <c r="F82">
        <f>B82+'Protokoll des Funktionstests'!$F$7*0.05</f>
        <v>395.63120714381876</v>
      </c>
      <c r="G82">
        <f t="shared" si="12"/>
        <v>395.63120714381876</v>
      </c>
      <c r="H82">
        <f t="shared" si="13"/>
        <v>295.63120714381876</v>
      </c>
    </row>
    <row r="83" spans="1:8" x14ac:dyDescent="0.3">
      <c r="A83">
        <v>8</v>
      </c>
      <c r="B83">
        <f t="shared" si="10"/>
        <v>345.7088497925277</v>
      </c>
      <c r="C83">
        <f t="shared" si="14"/>
        <v>7.92</v>
      </c>
      <c r="D83">
        <f t="shared" si="11"/>
        <v>8.1199999999999992</v>
      </c>
      <c r="E83">
        <f>B83-'Protokoll des Funktionstests'!$F$7*0.05</f>
        <v>295.7088497925277</v>
      </c>
      <c r="F83">
        <f>B83+'Protokoll des Funktionstests'!$F$7*0.05</f>
        <v>395.7088497925277</v>
      </c>
      <c r="G83">
        <f t="shared" si="12"/>
        <v>395.7088497925277</v>
      </c>
      <c r="H83">
        <f t="shared" si="13"/>
        <v>295.7088497925277</v>
      </c>
    </row>
    <row r="84" spans="1:8" x14ac:dyDescent="0.3">
      <c r="A84">
        <v>8.1</v>
      </c>
      <c r="B84">
        <f t="shared" si="10"/>
        <v>345.77875337315891</v>
      </c>
      <c r="C84">
        <f t="shared" si="14"/>
        <v>8.02</v>
      </c>
      <c r="D84">
        <f t="shared" si="11"/>
        <v>8.2199999999999989</v>
      </c>
      <c r="E84">
        <f>B84-'Protokoll des Funktionstests'!$F$7*0.05</f>
        <v>295.77875337315891</v>
      </c>
      <c r="F84">
        <f>B84+'Protokoll des Funktionstests'!$F$7*0.05</f>
        <v>395.77875337315891</v>
      </c>
      <c r="G84">
        <f t="shared" si="12"/>
        <v>395.77875337315891</v>
      </c>
      <c r="H84">
        <f t="shared" si="13"/>
        <v>295.77875337315891</v>
      </c>
    </row>
    <row r="85" spans="1:8" x14ac:dyDescent="0.3">
      <c r="A85">
        <v>8.1999999999999993</v>
      </c>
      <c r="B85">
        <f t="shared" si="10"/>
        <v>345.84168928101781</v>
      </c>
      <c r="C85">
        <f t="shared" si="14"/>
        <v>8.1199999999999992</v>
      </c>
      <c r="D85">
        <f t="shared" si="11"/>
        <v>8.3199999999999985</v>
      </c>
      <c r="E85">
        <f>B85-'Protokoll des Funktionstests'!$F$7*0.05</f>
        <v>295.84168928101781</v>
      </c>
      <c r="F85">
        <f>B85+'Protokoll des Funktionstests'!$F$7*0.05</f>
        <v>395.84168928101781</v>
      </c>
      <c r="G85">
        <f t="shared" si="12"/>
        <v>395.84168928101781</v>
      </c>
      <c r="H85">
        <f t="shared" si="13"/>
        <v>295.84168928101781</v>
      </c>
    </row>
    <row r="86" spans="1:8" x14ac:dyDescent="0.3">
      <c r="A86">
        <v>8.3000000000000007</v>
      </c>
      <c r="B86">
        <f t="shared" si="10"/>
        <v>345.89835202221434</v>
      </c>
      <c r="C86">
        <f t="shared" si="14"/>
        <v>8.2200000000000006</v>
      </c>
      <c r="D86">
        <f t="shared" si="11"/>
        <v>8.42</v>
      </c>
      <c r="E86">
        <f>B86-'Protokoll des Funktionstests'!$F$7*0.05</f>
        <v>295.89835202221434</v>
      </c>
      <c r="F86">
        <f>B86+'Protokoll des Funktionstests'!$F$7*0.05</f>
        <v>395.89835202221434</v>
      </c>
      <c r="G86">
        <f t="shared" si="12"/>
        <v>395.89835202221434</v>
      </c>
      <c r="H86">
        <f t="shared" si="13"/>
        <v>295.89835202221434</v>
      </c>
    </row>
    <row r="87" spans="1:8" x14ac:dyDescent="0.3">
      <c r="A87">
        <v>8.4</v>
      </c>
      <c r="B87">
        <f t="shared" si="10"/>
        <v>345.94936687763061</v>
      </c>
      <c r="C87">
        <f t="shared" si="14"/>
        <v>8.32</v>
      </c>
      <c r="D87">
        <f t="shared" si="11"/>
        <v>8.52</v>
      </c>
      <c r="E87">
        <f>B87-'Protokoll des Funktionstests'!$F$7*0.05</f>
        <v>295.94936687763061</v>
      </c>
      <c r="F87">
        <f>B87+'Protokoll des Funktionstests'!$F$7*0.05</f>
        <v>395.94936687763061</v>
      </c>
      <c r="G87">
        <f t="shared" si="12"/>
        <v>395.94936687763061</v>
      </c>
      <c r="H87">
        <f t="shared" si="13"/>
        <v>295.94936687763061</v>
      </c>
    </row>
    <row r="88" spans="1:8" x14ac:dyDescent="0.3">
      <c r="A88">
        <v>8.5</v>
      </c>
      <c r="B88">
        <f t="shared" si="10"/>
        <v>345.99529680297803</v>
      </c>
      <c r="C88">
        <f t="shared" si="14"/>
        <v>8.42</v>
      </c>
      <c r="D88">
        <f t="shared" si="11"/>
        <v>8.6199999999999992</v>
      </c>
      <c r="E88">
        <f>B88-'Protokoll des Funktionstests'!$F$7*0.05</f>
        <v>295.99529680297803</v>
      </c>
      <c r="F88">
        <f>B88+'Protokoll des Funktionstests'!$F$7*0.05</f>
        <v>395.99529680297803</v>
      </c>
      <c r="G88">
        <f t="shared" si="12"/>
        <v>395.99529680297803</v>
      </c>
      <c r="H88">
        <f t="shared" si="13"/>
        <v>295.99529680297803</v>
      </c>
    </row>
    <row r="89" spans="1:8" x14ac:dyDescent="0.3">
      <c r="A89">
        <v>8.6</v>
      </c>
      <c r="B89">
        <f t="shared" si="10"/>
        <v>346.03664864108885</v>
      </c>
      <c r="C89">
        <f t="shared" si="14"/>
        <v>8.52</v>
      </c>
      <c r="D89">
        <f t="shared" si="11"/>
        <v>8.7199999999999989</v>
      </c>
      <c r="E89">
        <f>B89-'Protokoll des Funktionstests'!$F$7*0.05</f>
        <v>296.03664864108885</v>
      </c>
      <c r="F89">
        <f>B89+'Protokoll des Funktionstests'!$F$7*0.05</f>
        <v>396.03664864108885</v>
      </c>
      <c r="G89">
        <f t="shared" si="12"/>
        <v>396.03664864108885</v>
      </c>
      <c r="H89">
        <f t="shared" si="13"/>
        <v>296.03664864108885</v>
      </c>
    </row>
    <row r="90" spans="1:8" x14ac:dyDescent="0.3">
      <c r="A90">
        <v>8.6999999999999993</v>
      </c>
      <c r="B90">
        <f t="shared" si="10"/>
        <v>346.07387871499407</v>
      </c>
      <c r="C90">
        <f t="shared" si="14"/>
        <v>8.6199999999999992</v>
      </c>
      <c r="D90">
        <f t="shared" si="11"/>
        <v>8.8199999999999985</v>
      </c>
      <c r="E90">
        <f>B90-'Protokoll des Funktionstests'!$F$7*0.05</f>
        <v>296.07387871499407</v>
      </c>
      <c r="F90">
        <f>B90+'Protokoll des Funktionstests'!$F$7*0.05</f>
        <v>396.07387871499407</v>
      </c>
      <c r="G90">
        <f t="shared" si="12"/>
        <v>396.07387871499407</v>
      </c>
      <c r="H90">
        <f t="shared" si="13"/>
        <v>296.07387871499407</v>
      </c>
    </row>
    <row r="91" spans="1:8" x14ac:dyDescent="0.3">
      <c r="A91">
        <v>8.8000000000000007</v>
      </c>
      <c r="B91">
        <f t="shared" si="10"/>
        <v>346.10739786350865</v>
      </c>
      <c r="C91">
        <f t="shared" si="14"/>
        <v>8.7200000000000006</v>
      </c>
      <c r="D91">
        <f t="shared" si="11"/>
        <v>8.92</v>
      </c>
      <c r="E91">
        <f>B91-'Protokoll des Funktionstests'!$F$7*0.05</f>
        <v>296.10739786350865</v>
      </c>
      <c r="F91">
        <f>B91+'Protokoll des Funktionstests'!$F$7*0.05</f>
        <v>396.10739786350865</v>
      </c>
      <c r="G91">
        <f t="shared" si="12"/>
        <v>396.10739786350865</v>
      </c>
      <c r="H91">
        <f t="shared" si="13"/>
        <v>296.10739786350865</v>
      </c>
    </row>
    <row r="92" spans="1:8" x14ac:dyDescent="0.3">
      <c r="A92">
        <v>8.9</v>
      </c>
      <c r="B92">
        <f t="shared" si="10"/>
        <v>346.13757597489251</v>
      </c>
      <c r="C92">
        <f t="shared" si="14"/>
        <v>8.82</v>
      </c>
      <c r="D92">
        <f t="shared" si="11"/>
        <v>9.02</v>
      </c>
      <c r="E92">
        <f>B92-'Protokoll des Funktionstests'!$F$7*0.05</f>
        <v>296.13757597489251</v>
      </c>
      <c r="F92">
        <f>B92+'Protokoll des Funktionstests'!$F$7*0.05</f>
        <v>396.13757597489251</v>
      </c>
      <c r="G92">
        <f t="shared" si="12"/>
        <v>396.13757597489251</v>
      </c>
      <c r="H92">
        <f t="shared" si="13"/>
        <v>296.13757597489251</v>
      </c>
    </row>
    <row r="93" spans="1:8" x14ac:dyDescent="0.3">
      <c r="A93">
        <v>9</v>
      </c>
      <c r="B93">
        <f t="shared" si="10"/>
        <v>346.16474606861675</v>
      </c>
      <c r="C93">
        <f t="shared" si="14"/>
        <v>8.92</v>
      </c>
      <c r="D93">
        <f t="shared" si="11"/>
        <v>9.1199999999999992</v>
      </c>
      <c r="E93">
        <f>B93-'Protokoll des Funktionstests'!$F$7*0.05</f>
        <v>296.16474606861675</v>
      </c>
      <c r="F93">
        <f>B93+'Protokoll des Funktionstests'!$F$7*0.05</f>
        <v>396.16474606861675</v>
      </c>
      <c r="G93">
        <f t="shared" si="12"/>
        <v>396.16474606861675</v>
      </c>
      <c r="H93">
        <f t="shared" si="13"/>
        <v>296.16474606861675</v>
      </c>
    </row>
    <row r="94" spans="1:8" x14ac:dyDescent="0.3">
      <c r="A94">
        <v>9.1</v>
      </c>
      <c r="B94">
        <f t="shared" si="10"/>
        <v>346.18920797027766</v>
      </c>
      <c r="C94">
        <f t="shared" si="14"/>
        <v>9.02</v>
      </c>
      <c r="D94">
        <f t="shared" si="11"/>
        <v>9.2199999999999989</v>
      </c>
      <c r="E94">
        <f>B94-'Protokoll des Funktionstests'!$F$7*0.05</f>
        <v>296.18920797027766</v>
      </c>
      <c r="F94">
        <f>B94+'Protokoll des Funktionstests'!$F$7*0.05</f>
        <v>396.18920797027766</v>
      </c>
      <c r="G94">
        <f t="shared" si="12"/>
        <v>396.18920797027766</v>
      </c>
      <c r="H94">
        <f t="shared" si="13"/>
        <v>296.18920797027766</v>
      </c>
    </row>
    <row r="95" spans="1:8" x14ac:dyDescent="0.3">
      <c r="A95">
        <v>9.1999999999999993</v>
      </c>
      <c r="B95">
        <f t="shared" si="10"/>
        <v>346.21123162021206</v>
      </c>
      <c r="C95">
        <f t="shared" si="14"/>
        <v>9.1199999999999992</v>
      </c>
      <c r="D95">
        <f t="shared" si="11"/>
        <v>9.3199999999999985</v>
      </c>
      <c r="E95">
        <f>B95-'Protokoll des Funktionstests'!$F$7*0.05</f>
        <v>296.21123162021206</v>
      </c>
      <c r="F95">
        <f>B95+'Protokoll des Funktionstests'!$F$7*0.05</f>
        <v>396.21123162021206</v>
      </c>
      <c r="G95">
        <f t="shared" si="12"/>
        <v>396.21123162021206</v>
      </c>
      <c r="H95">
        <f t="shared" si="13"/>
        <v>296.21123162021206</v>
      </c>
    </row>
    <row r="96" spans="1:8" x14ac:dyDescent="0.3">
      <c r="A96">
        <v>9.3000000000000007</v>
      </c>
      <c r="B96">
        <f t="shared" si="10"/>
        <v>346.23106005232484</v>
      </c>
      <c r="C96">
        <f t="shared" si="14"/>
        <v>9.2200000000000006</v>
      </c>
      <c r="D96">
        <f t="shared" si="11"/>
        <v>9.42</v>
      </c>
      <c r="E96">
        <f>B96-'Protokoll des Funktionstests'!$F$7*0.05</f>
        <v>296.23106005232484</v>
      </c>
      <c r="F96">
        <f>B96+'Protokoll des Funktionstests'!$F$7*0.05</f>
        <v>396.23106005232484</v>
      </c>
      <c r="G96">
        <f t="shared" si="12"/>
        <v>396.23106005232484</v>
      </c>
      <c r="H96">
        <f t="shared" si="13"/>
        <v>296.23106005232484</v>
      </c>
    </row>
    <row r="97" spans="1:8" x14ac:dyDescent="0.3">
      <c r="A97">
        <v>9.4</v>
      </c>
      <c r="B97">
        <f t="shared" si="10"/>
        <v>346.24891207600041</v>
      </c>
      <c r="C97">
        <f t="shared" si="14"/>
        <v>9.32</v>
      </c>
      <c r="D97">
        <f t="shared" si="11"/>
        <v>9.52</v>
      </c>
      <c r="E97">
        <f>B97-'Protokoll des Funktionstests'!$F$7*0.05</f>
        <v>296.24891207600041</v>
      </c>
      <c r="F97">
        <f>B97+'Protokoll des Funktionstests'!$F$7*0.05</f>
        <v>396.24891207600041</v>
      </c>
      <c r="G97">
        <f t="shared" si="12"/>
        <v>396.24891207600041</v>
      </c>
      <c r="H97">
        <f t="shared" si="13"/>
        <v>296.24891207600041</v>
      </c>
    </row>
    <row r="98" spans="1:8" x14ac:dyDescent="0.3">
      <c r="A98">
        <v>9.5</v>
      </c>
      <c r="B98">
        <f t="shared" si="10"/>
        <v>346.26498469069332</v>
      </c>
      <c r="C98">
        <f t="shared" si="14"/>
        <v>9.42</v>
      </c>
      <c r="D98">
        <f t="shared" si="11"/>
        <v>9.6199999999999992</v>
      </c>
      <c r="E98">
        <f>B98-'Protokoll des Funktionstests'!$F$7*0.05</f>
        <v>296.26498469069332</v>
      </c>
      <c r="F98">
        <f>B98+'Protokoll des Funktionstests'!$F$7*0.05</f>
        <v>396.26498469069332</v>
      </c>
      <c r="G98">
        <f t="shared" si="12"/>
        <v>396.26498469069332</v>
      </c>
      <c r="H98">
        <f t="shared" si="13"/>
        <v>296.26498469069332</v>
      </c>
    </row>
    <row r="99" spans="1:8" x14ac:dyDescent="0.3">
      <c r="A99">
        <v>9.6</v>
      </c>
      <c r="B99">
        <f t="shared" ref="B99:B113" si="15">IF($Q$3&gt;=$Q$5,
               IF((($Q$2-$Q$3)*EXP(-1.05*(A99-0.8))+$Q$3)&gt;$Q$2,-$Q$2,-(($Q$2-$Q$3)*EXP(-1.05*(A99-0.8))+$Q$3)),
               IF((($Q$2-$Q$3)*EXP(-1.05*(A99-(0.8+$Q$6)))-2*$Q$5)&gt;$Q$2,-$Q$2,-(($Q$2-$Q$3)*EXP(-1.05*(A99-(0.8+$Q$6)))-2*$Q$5)))</f>
        <v>346.27945525984347</v>
      </c>
      <c r="C99">
        <f t="shared" si="14"/>
        <v>9.52</v>
      </c>
      <c r="D99">
        <f t="shared" ref="D99:D113" si="16">C99+0.2</f>
        <v>9.7199999999999989</v>
      </c>
      <c r="E99">
        <f>B99-'Protokoll des Funktionstests'!$F$7*0.05</f>
        <v>296.27945525984347</v>
      </c>
      <c r="F99">
        <f>B99+'Protokoll des Funktionstests'!$F$7*0.05</f>
        <v>396.27945525984347</v>
      </c>
      <c r="G99">
        <f t="shared" ref="G99:G113" si="17">B99+0.05*Q$2</f>
        <v>396.27945525984347</v>
      </c>
      <c r="H99">
        <f t="shared" ref="H99:H113" si="18">B99-0.05*Q$2</f>
        <v>296.27945525984347</v>
      </c>
    </row>
    <row r="100" spans="1:8" x14ac:dyDescent="0.3">
      <c r="A100">
        <v>9.6999999999999993</v>
      </c>
      <c r="B100">
        <f t="shared" si="15"/>
        <v>346.2924834681051</v>
      </c>
      <c r="C100">
        <f t="shared" si="14"/>
        <v>9.6199999999999992</v>
      </c>
      <c r="D100">
        <f t="shared" si="16"/>
        <v>9.8199999999999985</v>
      </c>
      <c r="E100">
        <f>B100-'Protokoll des Funktionstests'!$F$7*0.05</f>
        <v>296.2924834681051</v>
      </c>
      <c r="F100">
        <f>B100+'Protokoll des Funktionstests'!$F$7*0.05</f>
        <v>396.2924834681051</v>
      </c>
      <c r="G100">
        <f t="shared" si="17"/>
        <v>396.2924834681051</v>
      </c>
      <c r="H100">
        <f t="shared" si="18"/>
        <v>296.2924834681051</v>
      </c>
    </row>
    <row r="101" spans="1:8" x14ac:dyDescent="0.3">
      <c r="A101">
        <v>9.8000000000000007</v>
      </c>
      <c r="B101">
        <f t="shared" si="15"/>
        <v>346.30421308348838</v>
      </c>
      <c r="C101">
        <f t="shared" si="14"/>
        <v>9.7200000000000006</v>
      </c>
      <c r="D101">
        <f t="shared" si="16"/>
        <v>9.92</v>
      </c>
      <c r="E101">
        <f>B101-'Protokoll des Funktionstests'!$F$7*0.05</f>
        <v>296.30421308348838</v>
      </c>
      <c r="F101">
        <f>B101+'Protokoll des Funktionstests'!$F$7*0.05</f>
        <v>396.30421308348838</v>
      </c>
      <c r="G101">
        <f t="shared" si="17"/>
        <v>396.30421308348838</v>
      </c>
      <c r="H101">
        <f t="shared" si="18"/>
        <v>296.30421308348838</v>
      </c>
    </row>
    <row r="102" spans="1:8" x14ac:dyDescent="0.3">
      <c r="A102">
        <v>9.9</v>
      </c>
      <c r="B102">
        <f t="shared" si="15"/>
        <v>346.31477354385851</v>
      </c>
      <c r="C102">
        <f t="shared" si="14"/>
        <v>9.82</v>
      </c>
      <c r="D102">
        <f t="shared" si="16"/>
        <v>10.02</v>
      </c>
      <c r="E102">
        <f>B102-'Protokoll des Funktionstests'!$F$7*0.05</f>
        <v>296.31477354385851</v>
      </c>
      <c r="F102">
        <f>B102+'Protokoll des Funktionstests'!$F$7*0.05</f>
        <v>396.31477354385851</v>
      </c>
      <c r="G102">
        <f t="shared" si="17"/>
        <v>396.31477354385851</v>
      </c>
      <c r="H102">
        <f t="shared" si="18"/>
        <v>296.31477354385851</v>
      </c>
    </row>
    <row r="103" spans="1:8" x14ac:dyDescent="0.3">
      <c r="A103">
        <v>10</v>
      </c>
      <c r="B103">
        <f t="shared" si="15"/>
        <v>346.32428138529951</v>
      </c>
      <c r="C103">
        <f t="shared" si="14"/>
        <v>9.92</v>
      </c>
      <c r="D103">
        <f t="shared" si="16"/>
        <v>10.119999999999999</v>
      </c>
      <c r="E103">
        <f>B103-'Protokoll des Funktionstests'!$F$7*0.05</f>
        <v>296.32428138529951</v>
      </c>
      <c r="F103">
        <f>B103+'Protokoll des Funktionstests'!$F$7*0.05</f>
        <v>396.32428138529951</v>
      </c>
      <c r="G103">
        <f t="shared" si="17"/>
        <v>396.32428138529951</v>
      </c>
      <c r="H103">
        <f t="shared" si="18"/>
        <v>296.32428138529951</v>
      </c>
    </row>
    <row r="104" spans="1:8" x14ac:dyDescent="0.3">
      <c r="A104">
        <v>10.1</v>
      </c>
      <c r="B104">
        <f t="shared" si="15"/>
        <v>346.33284152810569</v>
      </c>
      <c r="C104">
        <f t="shared" si="14"/>
        <v>10.02</v>
      </c>
      <c r="D104">
        <f t="shared" si="16"/>
        <v>10.219999999999999</v>
      </c>
      <c r="E104">
        <f>B104-'Protokoll des Funktionstests'!$F$7*0.05</f>
        <v>296.33284152810569</v>
      </c>
      <c r="F104">
        <f>B104+'Protokoll des Funktionstests'!$F$7*0.05</f>
        <v>396.33284152810569</v>
      </c>
      <c r="G104">
        <f t="shared" si="17"/>
        <v>396.33284152810569</v>
      </c>
      <c r="H104">
        <f t="shared" si="18"/>
        <v>296.33284152810569</v>
      </c>
    </row>
    <row r="105" spans="1:8" x14ac:dyDescent="0.3">
      <c r="A105">
        <v>10.199999999999999</v>
      </c>
      <c r="B105">
        <f t="shared" si="15"/>
        <v>346.34054843459097</v>
      </c>
      <c r="C105">
        <f t="shared" si="14"/>
        <v>10.119999999999999</v>
      </c>
      <c r="D105">
        <f t="shared" si="16"/>
        <v>10.319999999999999</v>
      </c>
      <c r="E105">
        <f>B105-'Protokoll des Funktionstests'!$F$7*0.05</f>
        <v>296.34054843459097</v>
      </c>
      <c r="F105">
        <f>B105+'Protokoll des Funktionstests'!$F$7*0.05</f>
        <v>396.34054843459097</v>
      </c>
      <c r="G105">
        <f t="shared" si="17"/>
        <v>396.34054843459097</v>
      </c>
      <c r="H105">
        <f t="shared" si="18"/>
        <v>296.34054843459097</v>
      </c>
    </row>
    <row r="106" spans="1:8" x14ac:dyDescent="0.3">
      <c r="A106">
        <v>10.3</v>
      </c>
      <c r="B106">
        <f t="shared" si="15"/>
        <v>346.34748715149289</v>
      </c>
      <c r="C106">
        <f t="shared" si="14"/>
        <v>10.220000000000001</v>
      </c>
      <c r="D106">
        <f t="shared" si="16"/>
        <v>10.42</v>
      </c>
      <c r="E106">
        <f>B106-'Protokoll des Funktionstests'!$F$7*0.05</f>
        <v>296.34748715149289</v>
      </c>
      <c r="F106">
        <f>B106+'Protokoll des Funktionstests'!$F$7*0.05</f>
        <v>396.34748715149289</v>
      </c>
      <c r="G106">
        <f t="shared" si="17"/>
        <v>396.34748715149289</v>
      </c>
      <c r="H106">
        <f t="shared" si="18"/>
        <v>296.34748715149289</v>
      </c>
    </row>
    <row r="107" spans="1:8" x14ac:dyDescent="0.3">
      <c r="A107">
        <v>10.4</v>
      </c>
      <c r="B107">
        <f t="shared" si="15"/>
        <v>346.35373424847501</v>
      </c>
      <c r="C107">
        <f t="shared" ref="C107:C113" si="19">A107-$Q$4</f>
        <v>10.32</v>
      </c>
      <c r="D107">
        <f t="shared" si="16"/>
        <v>10.52</v>
      </c>
      <c r="E107">
        <f>B107-'Protokoll des Funktionstests'!$F$7*0.05</f>
        <v>296.35373424847501</v>
      </c>
      <c r="F107">
        <f>B107+'Protokoll des Funktionstests'!$F$7*0.05</f>
        <v>396.35373424847501</v>
      </c>
      <c r="G107">
        <f t="shared" si="17"/>
        <v>396.35373424847501</v>
      </c>
      <c r="H107">
        <f t="shared" si="18"/>
        <v>296.35373424847501</v>
      </c>
    </row>
    <row r="108" spans="1:8" x14ac:dyDescent="0.3">
      <c r="A108">
        <v>10.5</v>
      </c>
      <c r="B108">
        <f t="shared" si="15"/>
        <v>346.35935866308301</v>
      </c>
      <c r="C108">
        <f t="shared" si="19"/>
        <v>10.42</v>
      </c>
      <c r="D108">
        <f t="shared" si="16"/>
        <v>10.62</v>
      </c>
      <c r="E108">
        <f>B108-'Protokoll des Funktionstests'!$F$7*0.05</f>
        <v>296.35935866308301</v>
      </c>
      <c r="F108">
        <f>B108+'Protokoll des Funktionstests'!$F$7*0.05</f>
        <v>396.35935866308301</v>
      </c>
      <c r="G108">
        <f t="shared" si="17"/>
        <v>396.35935866308301</v>
      </c>
      <c r="H108">
        <f t="shared" si="18"/>
        <v>296.35935866308301</v>
      </c>
    </row>
    <row r="109" spans="1:8" x14ac:dyDescent="0.3">
      <c r="A109">
        <v>10.6</v>
      </c>
      <c r="B109">
        <f t="shared" si="15"/>
        <v>346.36442246147976</v>
      </c>
      <c r="C109">
        <f t="shared" si="19"/>
        <v>10.52</v>
      </c>
      <c r="D109">
        <f t="shared" si="16"/>
        <v>10.719999999999999</v>
      </c>
      <c r="E109">
        <f>B109-'Protokoll des Funktionstests'!$F$7*0.05</f>
        <v>296.36442246147976</v>
      </c>
      <c r="F109">
        <f>B109+'Protokoll des Funktionstests'!$F$7*0.05</f>
        <v>396.36442246147976</v>
      </c>
      <c r="G109">
        <f t="shared" si="17"/>
        <v>396.36442246147976</v>
      </c>
      <c r="H109">
        <f t="shared" si="18"/>
        <v>296.36442246147976</v>
      </c>
    </row>
    <row r="110" spans="1:8" x14ac:dyDescent="0.3">
      <c r="A110">
        <v>10.7</v>
      </c>
      <c r="B110">
        <f t="shared" si="15"/>
        <v>346.36898152335374</v>
      </c>
      <c r="C110">
        <f t="shared" si="19"/>
        <v>10.62</v>
      </c>
      <c r="D110">
        <f t="shared" si="16"/>
        <v>10.819999999999999</v>
      </c>
      <c r="E110">
        <f>B110-'Protokoll des Funktionstests'!$F$7*0.05</f>
        <v>296.36898152335374</v>
      </c>
      <c r="F110">
        <f>B110+'Protokoll des Funktionstests'!$F$7*0.05</f>
        <v>396.36898152335374</v>
      </c>
      <c r="G110">
        <f t="shared" si="17"/>
        <v>396.36898152335374</v>
      </c>
      <c r="H110">
        <f t="shared" si="18"/>
        <v>296.36898152335374</v>
      </c>
    </row>
    <row r="111" spans="1:8" x14ac:dyDescent="0.3">
      <c r="A111">
        <v>10.8</v>
      </c>
      <c r="B111">
        <f t="shared" si="15"/>
        <v>346.37308615855892</v>
      </c>
      <c r="C111">
        <f t="shared" si="19"/>
        <v>10.72</v>
      </c>
      <c r="D111">
        <f t="shared" si="16"/>
        <v>10.92</v>
      </c>
      <c r="E111">
        <f>B111-'Protokoll des Funktionstests'!$F$7*0.05</f>
        <v>296.37308615855892</v>
      </c>
      <c r="F111">
        <f>B111+'Protokoll des Funktionstests'!$F$7*0.05</f>
        <v>396.37308615855892</v>
      </c>
      <c r="G111">
        <f t="shared" si="17"/>
        <v>396.37308615855892</v>
      </c>
      <c r="H111">
        <f t="shared" si="18"/>
        <v>296.37308615855892</v>
      </c>
    </row>
    <row r="112" spans="1:8" x14ac:dyDescent="0.3">
      <c r="A112">
        <v>10.9</v>
      </c>
      <c r="B112">
        <f t="shared" si="15"/>
        <v>346.37678166229045</v>
      </c>
      <c r="C112">
        <f t="shared" si="19"/>
        <v>10.82</v>
      </c>
      <c r="D112">
        <f t="shared" si="16"/>
        <v>11.02</v>
      </c>
      <c r="E112">
        <f>B112-'Protokoll des Funktionstests'!$F$7*0.05</f>
        <v>296.37678166229045</v>
      </c>
      <c r="F112">
        <f>B112+'Protokoll des Funktionstests'!$F$7*0.05</f>
        <v>396.37678166229045</v>
      </c>
      <c r="G112">
        <f t="shared" si="17"/>
        <v>396.37678166229045</v>
      </c>
      <c r="H112">
        <f t="shared" si="18"/>
        <v>296.37678166229045</v>
      </c>
    </row>
    <row r="113" spans="1:8" x14ac:dyDescent="0.3">
      <c r="A113">
        <v>11</v>
      </c>
      <c r="B113">
        <f t="shared" si="15"/>
        <v>346.38010881492318</v>
      </c>
      <c r="C113">
        <f t="shared" si="19"/>
        <v>10.92</v>
      </c>
      <c r="D113">
        <f t="shared" si="16"/>
        <v>11.12</v>
      </c>
      <c r="E113">
        <f>B113-'Protokoll des Funktionstests'!$F$7*0.05</f>
        <v>296.38010881492318</v>
      </c>
      <c r="F113">
        <f>B113+'Protokoll des Funktionstests'!$F$7*0.05</f>
        <v>396.38010881492318</v>
      </c>
      <c r="G113">
        <f t="shared" si="17"/>
        <v>396.38010881492318</v>
      </c>
      <c r="H113">
        <f t="shared" si="18"/>
        <v>296.38010881492318</v>
      </c>
    </row>
  </sheetData>
  <sheetProtection algorithmName="SHA-512" hashValue="pRYuw0V0T1RCsGICJw89ZGR1kf1PNIi7cnTg+bWqZHG2NSi5Jk5lm1B+8MM16UPY6oKQxNJutHFh9wLFtJJiBg==" saltValue="XL755Uz9LuL29ql6SW4syA==" spinCount="100000" sheet="1" objects="1" scenarios="1" selectLockedCells="1" selectUnlockedCells="1"/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17BCAA7169DF4ABDAECE7B13B9F3FC" ma:contentTypeVersion="16" ma:contentTypeDescription="Create a new document." ma:contentTypeScope="" ma:versionID="b396ed572d61e9da682fb16632ce5bf2">
  <xsd:schema xmlns:xsd="http://www.w3.org/2001/XMLSchema" xmlns:xs="http://www.w3.org/2001/XMLSchema" xmlns:p="http://schemas.microsoft.com/office/2006/metadata/properties" xmlns:ns2="c809cc23-566c-4251-95d6-1533bd9b5bd8" xmlns:ns3="17a6fbd2-fdb2-4a38-9992-de0b8b359408" targetNamespace="http://schemas.microsoft.com/office/2006/metadata/properties" ma:root="true" ma:fieldsID="913b0c41658502169290babc5d1d0af5" ns2:_="" ns3:_="">
    <xsd:import namespace="c809cc23-566c-4251-95d6-1533bd9b5bd8"/>
    <xsd:import namespace="17a6fbd2-fdb2-4a38-9992-de0b8b3594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9cc23-566c-4251-95d6-1533bd9b5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d2bc115-f314-4df2-a102-4eef0e497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6fbd2-fdb2-4a38-9992-de0b8b3594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da8863-7af3-4c8c-a65d-3f5f44ce1dc8}" ma:internalName="TaxCatchAll" ma:showField="CatchAllData" ma:web="17a6fbd2-fdb2-4a38-9992-de0b8b3594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09cc23-566c-4251-95d6-1533bd9b5bd8">
      <Terms xmlns="http://schemas.microsoft.com/office/infopath/2007/PartnerControls"/>
    </lcf76f155ced4ddcb4097134ff3c332f>
    <TaxCatchAll xmlns="17a6fbd2-fdb2-4a38-9992-de0b8b359408" xsi:nil="true"/>
  </documentManagement>
</p:properties>
</file>

<file path=customXml/itemProps1.xml><?xml version="1.0" encoding="utf-8"?>
<ds:datastoreItem xmlns:ds="http://schemas.openxmlformats.org/officeDocument/2006/customXml" ds:itemID="{B9370E8B-B000-4EC6-8154-E6BBD3863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9cc23-566c-4251-95d6-1533bd9b5bd8"/>
    <ds:schemaRef ds:uri="17a6fbd2-fdb2-4a38-9992-de0b8b3594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E04D6C-84ED-4EFA-B90A-9F1E3D6E1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ECB8EE-6BE4-4161-9E01-F6393B7FC9B1}">
  <ds:schemaRefs>
    <ds:schemaRef ds:uri="http://purl.org/dc/dcmitype/"/>
    <ds:schemaRef ds:uri="http://purl.org/dc/elements/1.1/"/>
    <ds:schemaRef ds:uri="c809cc23-566c-4251-95d6-1533bd9b5bd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7a6fbd2-fdb2-4a38-9992-de0b8b359408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Protokoll des Funktionstests</vt:lpstr>
      <vt:lpstr>Hilfsblatt</vt:lpstr>
      <vt:lpstr>Auswahlfelder</vt:lpstr>
      <vt:lpstr>Diagramm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Berling, Andreas</dc:creator>
  <cp:keywords/>
  <dc:description/>
  <cp:lastModifiedBy>Bock, Carsten</cp:lastModifiedBy>
  <cp:revision/>
  <cp:lastPrinted>2026-05-05T11:52:17Z</cp:lastPrinted>
  <dcterms:created xsi:type="dcterms:W3CDTF">2019-11-26T06:16:10Z</dcterms:created>
  <dcterms:modified xsi:type="dcterms:W3CDTF">2026-05-06T08:29:10Z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0x0101008817BCAA7169DF4ABDAECE7B13B9F3FC</vt:lpwstr>
  </property>
  <property fmtid="{D5CDD505-2E9C-101B-9397-08002B2CF9AE}" pid="3" name="MediaServiceImageTags">
    <vt:lpwstr/>
  </property>
</Properties>
</file>